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worksafenz-my.sharepoint.com/personal/hayley_weel_worksafe_govt_nz/Documents/Desktop/"/>
    </mc:Choice>
  </mc:AlternateContent>
  <xr:revisionPtr revIDLastSave="0" documentId="8_{499515E7-B9B6-434D-A76E-70D4B006E5A4}" xr6:coauthVersionLast="47" xr6:coauthVersionMax="47" xr10:uidLastSave="{00000000-0000-0000-0000-000000000000}"/>
  <bookViews>
    <workbookView xWindow="-289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Sheet1" sheetId="14" r:id="rId7"/>
  </sheets>
  <definedNames>
    <definedName name="_xlnm.Print_Area" localSheetId="4">'All other expenses'!$A$1:$E$51</definedName>
    <definedName name="_xlnm.Print_Area" localSheetId="5">'Gifts and benefits'!$A$1:$F$55</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3" i="1" l="1"/>
  <c r="B60" i="1"/>
  <c r="B67" i="1"/>
  <c r="B65" i="1"/>
  <c r="B64" i="1"/>
  <c r="B24" i="3"/>
  <c r="B27" i="1"/>
  <c r="B58" i="1"/>
  <c r="B55" i="1"/>
  <c r="B42" i="1"/>
  <c r="B32" i="1"/>
  <c r="B37" i="1"/>
  <c r="B30" i="1"/>
  <c r="B28" i="1"/>
  <c r="B51" i="1"/>
  <c r="B45" i="1"/>
  <c r="B35" i="1"/>
  <c r="B23" i="3"/>
  <c r="B22" i="3"/>
  <c r="B21" i="3"/>
  <c r="B20" i="3"/>
  <c r="B19" i="3"/>
  <c r="B18" i="3"/>
  <c r="B17" i="3"/>
  <c r="B16" i="3"/>
  <c r="B15" i="3"/>
  <c r="B14" i="3"/>
  <c r="B13" i="3"/>
  <c r="B12" i="3"/>
  <c r="D44" i="4" l="1"/>
  <c r="C45" i="3"/>
  <c r="C25" i="2"/>
  <c r="C79" i="1"/>
  <c r="C93" i="1"/>
  <c r="C22" i="1"/>
  <c r="B6" i="13" l="1"/>
  <c r="E60" i="13"/>
  <c r="C60" i="13"/>
  <c r="C46" i="4"/>
  <c r="C45" i="4"/>
  <c r="B60" i="13" l="1"/>
  <c r="B59" i="13"/>
  <c r="D59" i="13"/>
  <c r="B58" i="13"/>
  <c r="D58" i="13"/>
  <c r="D57" i="13"/>
  <c r="B57" i="13"/>
  <c r="D56" i="13"/>
  <c r="B56" i="13"/>
  <c r="D55" i="13"/>
  <c r="B55" i="13"/>
  <c r="B2" i="4"/>
  <c r="B3" i="4"/>
  <c r="B2" i="3"/>
  <c r="B3" i="3"/>
  <c r="B2" i="2"/>
  <c r="B3" i="2"/>
  <c r="B2" i="1"/>
  <c r="B3" i="1"/>
  <c r="F58" i="13" l="1"/>
  <c r="D25" i="2" s="1"/>
  <c r="F60" i="13"/>
  <c r="E44" i="4" s="1"/>
  <c r="F59" i="13"/>
  <c r="D45" i="3" s="1"/>
  <c r="F57" i="13"/>
  <c r="D93" i="1" s="1"/>
  <c r="F56" i="13"/>
  <c r="D79" i="1" s="1"/>
  <c r="F55" i="13"/>
  <c r="D22" i="1" s="1"/>
  <c r="C13" i="13"/>
  <c r="C12" i="13"/>
  <c r="C11" i="13"/>
  <c r="C16" i="13" l="1"/>
  <c r="C17" i="13"/>
  <c r="B5" i="4" l="1"/>
  <c r="B4" i="4"/>
  <c r="B5" i="3"/>
  <c r="B4" i="3"/>
  <c r="B5" i="2"/>
  <c r="B4" i="2"/>
  <c r="B5" i="1"/>
  <c r="B4" i="1"/>
  <c r="C15" i="13" l="1"/>
  <c r="F12" i="13" l="1"/>
  <c r="C44" i="4"/>
  <c r="F11" i="13" s="1"/>
  <c r="F13" i="13" l="1"/>
  <c r="B93" i="1"/>
  <c r="B17" i="13" s="1"/>
  <c r="B79" i="1"/>
  <c r="B16" i="13" s="1"/>
  <c r="B22" i="1"/>
  <c r="B15" i="13" s="1"/>
  <c r="B45" i="3" l="1"/>
  <c r="B13" i="13" s="1"/>
  <c r="B25" i="2"/>
  <c r="B12" i="13" s="1"/>
  <c r="B11" i="13" l="1"/>
  <c r="B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<sst xmlns="http://schemas.openxmlformats.org/spreadsheetml/2006/main" count="523" uniqueCount="249">
  <si>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</si>
  <si>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</si>
  <si>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</si>
  <si>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</si>
  <si>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</si>
  <si>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</si>
  <si>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</si>
  <si>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</si>
  <si>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</si>
  <si>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</si>
  <si>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</si>
  <si>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</si>
  <si>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</si>
  <si>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</si>
  <si>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</si>
  <si>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</si>
  <si>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</si>
  <si>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</si>
  <si>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</si>
  <si>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</si>
  <si>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</si>
  <si>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</si>
  <si>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</si>
  <si>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</si>
  <si>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</si>
  <si>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</si>
  <si>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</si>
  <si>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</si>
  <si>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</si>
  <si>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</si>
  <si>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</si>
  <si>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</si>
  <si>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</si>
  <si>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</si>
  <si>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</si>
  <si>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</si>
  <si>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</si>
  <si>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</si>
  <si>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</si>
  <si>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</si>
  <si>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</si>
  <si>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</si>
  <si>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</si>
  <si>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</si>
  <si>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</si>
  <si>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</si>
  <si>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</si>
  <si>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</si>
  <si>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</si>
  <si>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</si>
  <si>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</si>
  <si>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</si>
  <si>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</si>
  <si>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WorkSafe New Zealand</t>
  </si>
  <si>
    <t>Chief Executive**</t>
  </si>
  <si>
    <t>Phil Parkes</t>
  </si>
  <si>
    <t>Disclosure period start***</t>
  </si>
  <si>
    <t>Disclosure period end***</t>
  </si>
  <si>
    <t>Agency totals check</t>
  </si>
  <si>
    <t>Chief Executive approval****</t>
  </si>
  <si>
    <t>This disclosure has been approved by the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</si>
  <si>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</si>
  <si>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</si>
  <si>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</si>
  <si>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</si>
  <si>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</si>
  <si>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</si>
  <si>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</si>
  <si>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</si>
  <si>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</si>
  <si>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</si>
  <si>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</si>
  <si>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</si>
  <si>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</si>
  <si>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</si>
  <si>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</si>
  <si>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</si>
  <si>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</si>
  <si>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</si>
  <si>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</si>
  <si>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</si>
  <si>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</si>
  <si>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</si>
  <si>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</si>
  <si>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</si>
  <si>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</si>
  <si>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</si>
  <si>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</si>
  <si>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</si>
  <si>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</si>
  <si>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</si>
  <si>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</si>
  <si>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</si>
  <si>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</si>
  <si>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</si>
  <si>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</si>
  <si>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</si>
  <si>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</si>
  <si>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</si>
  <si>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</si>
  <si>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</si>
  <si>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</si>
  <si>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</si>
  <si>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</si>
  <si>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</si>
  <si>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</si>
  <si>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</si>
  <si>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</si>
  <si>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</si>
  <si>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</si>
  <si>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</si>
  <si>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</si>
  <si>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</si>
  <si>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</si>
  <si>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</si>
  <si>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</si>
  <si>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</si>
  <si>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</si>
  <si>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</si>
  <si>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</si>
  <si>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</si>
  <si>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</si>
  <si>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</si>
  <si>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</si>
  <si>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</si>
  <si>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</si>
  <si>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</si>
  <si>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</si>
  <si>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</si>
  <si>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Office Visit &amp; Stakeholder meetings</t>
  </si>
  <si>
    <t>Accommodation</t>
  </si>
  <si>
    <t>Auckland</t>
  </si>
  <si>
    <t>Hamilton</t>
  </si>
  <si>
    <t>31/05/2021 - 2/06/2021</t>
  </si>
  <si>
    <t>Speaking engagement &amp; Stakeholder meetings</t>
  </si>
  <si>
    <t>Attend Awards event</t>
  </si>
  <si>
    <t>Taxi</t>
  </si>
  <si>
    <t>Wellington</t>
  </si>
  <si>
    <t>Airfares</t>
  </si>
  <si>
    <t>WLG/CHC/WLG</t>
  </si>
  <si>
    <t>Christchurch</t>
  </si>
  <si>
    <t>Board Strategy Day</t>
  </si>
  <si>
    <t>New Plymouth</t>
  </si>
  <si>
    <t>WLG/NPL/WLG</t>
  </si>
  <si>
    <t>Stakeholder meeting</t>
  </si>
  <si>
    <t>Nelson</t>
  </si>
  <si>
    <t>Stakeholder meeting/Office Visit</t>
  </si>
  <si>
    <t>WLG/NSN/WLG</t>
  </si>
  <si>
    <t>WorkSafe Engagement Conference</t>
  </si>
  <si>
    <t>WLG/AKL/WLG</t>
  </si>
  <si>
    <t>Airfares (Cancellation Fee)</t>
  </si>
  <si>
    <t>Office Visit</t>
  </si>
  <si>
    <t>WLG/IVC</t>
  </si>
  <si>
    <t>Stakeholder Conference and Meetings/Office Visit</t>
  </si>
  <si>
    <t>Office Visits</t>
  </si>
  <si>
    <t>Stakeholder Meeting</t>
  </si>
  <si>
    <t>Meal x 1</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</si>
  <si>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</si>
  <si>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</si>
  <si>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</si>
  <si>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</si>
  <si>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Team Planning Session</t>
  </si>
  <si>
    <t>Meeting with Stakeholder</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</si>
  <si>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</si>
  <si>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</si>
  <si>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</si>
  <si>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</si>
  <si>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</si>
  <si>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</si>
  <si>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</si>
  <si>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</si>
  <si>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</si>
  <si>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</si>
  <si>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</si>
  <si>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</si>
  <si>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</si>
  <si>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</si>
  <si>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</si>
  <si>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</si>
  <si>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</si>
  <si>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</si>
  <si>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</si>
  <si>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</si>
  <si>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</si>
  <si>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</si>
  <si>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Phone and data costs</t>
  </si>
  <si>
    <t>Te Reo Training</t>
  </si>
  <si>
    <t>Training</t>
  </si>
  <si>
    <t>Coaching</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</si>
  <si>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</si>
  <si>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</si>
  <si>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</si>
  <si>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</si>
  <si>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</si>
  <si>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</si>
  <si>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</si>
  <si>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</si>
  <si>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</si>
  <si>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</si>
  <si>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</si>
  <si>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Gifts - declined and accepted</t>
  </si>
  <si>
    <t>Mates in Construction book</t>
  </si>
  <si>
    <t>Mates in Construction</t>
  </si>
  <si>
    <t>Available for staff to read in bookshelf outside office</t>
  </si>
  <si>
    <t>NZ Institute of Safety Management honorary membership</t>
  </si>
  <si>
    <t>NZISM</t>
  </si>
  <si>
    <t>Value approximately $250. Important opportunity to show system leadership and be visible within the NZISM membership community.</t>
  </si>
  <si>
    <t>Ceramic placque</t>
  </si>
  <si>
    <t>Government Health and Safety Lead</t>
  </si>
  <si>
    <t>Appreciation for speaking at Health and Safety Representative awards. Value $25. Displayed outside office</t>
  </si>
  <si>
    <t xml:space="preserve">Invitations and hospitality - declined and accepted. We prioritise disclosure on meetings which have an element of hospitality attached or inferred or are not directly related to health and safety / regulatory functions. </t>
  </si>
  <si>
    <t>Breakfast with Rt Hon Jacinda Ardern</t>
  </si>
  <si>
    <t>The Hugo Group</t>
  </si>
  <si>
    <t>Leaders Integrity Forum</t>
  </si>
  <si>
    <t>Transparency International</t>
  </si>
  <si>
    <t>CEO Retreat</t>
  </si>
  <si>
    <t>Breakfast</t>
  </si>
  <si>
    <t>The Cause Collective</t>
  </si>
  <si>
    <t>Keynote speaker request</t>
  </si>
  <si>
    <t>Public Sector Network</t>
  </si>
  <si>
    <t>Breakfast with Nicola Willis MP</t>
  </si>
  <si>
    <t>Parliamentary function</t>
  </si>
  <si>
    <t>Air NZ</t>
  </si>
  <si>
    <t>Postponed due to COVID-19 - did not go ahead</t>
  </si>
  <si>
    <t>Breakfast with Hon Andrew Little</t>
  </si>
  <si>
    <t>Online health showcase</t>
  </si>
  <si>
    <t>Spark NZ</t>
  </si>
  <si>
    <t>Lunch</t>
  </si>
  <si>
    <t>Career Pathways launch event</t>
  </si>
  <si>
    <t>HASANZ</t>
  </si>
  <si>
    <t>Function</t>
  </si>
  <si>
    <t>Hon Dr David Clark, Minister for SOEs</t>
  </si>
  <si>
    <t>COVID-19 Webinar</t>
  </si>
  <si>
    <t>Integrity Forum - ethical use of algorithms</t>
  </si>
  <si>
    <t>NZ Safer Communities Roadshow</t>
  </si>
  <si>
    <t>Breakfast with Erica Stanford MP</t>
  </si>
  <si>
    <t>Lunchtime speech</t>
  </si>
  <si>
    <t>Wellington Rotary Club</t>
  </si>
  <si>
    <t>Breakfast with Christopher Luxon MP</t>
  </si>
  <si>
    <t>Freshworks Global Jam event</t>
  </si>
  <si>
    <t>ANZ Public Sector</t>
  </si>
  <si>
    <t>Stakeholder functions</t>
  </si>
  <si>
    <t>Transpower</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</si>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</sst>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i/>
      <sz val="10"/>
      <color rgb="FFFF0000"/>
      <name val="Arial"/>
      <family val="2"/>
    </font>
    <font>
      <sz val="10"/>
      <color rgb="FF00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12" borderId="11" xfId="0" applyFont="1" applyFill="1" applyBorder="1" applyAlignment="1" applyProtection="1">
      <alignment vertical="center" wrapText="1"/>
      <protection locked="0"/>
    </xf>
    <xf numFmtId="0" fontId="15" fillId="12" borderId="0" xfId="0" applyFont="1" applyFill="1" applyAlignment="1" applyProtection="1">
      <alignment vertical="center" wrapText="1"/>
      <protection locked="0"/>
    </xf>
    <xf numFmtId="0" fontId="15" fillId="11" borderId="0" xfId="0" applyFont="1" applyFill="1" applyAlignment="1" applyProtection="1">
      <alignment vertical="center" wrapText="1"/>
      <protection locked="0"/>
    </xf>
    <xf numFmtId="0" fontId="37" fillId="12" borderId="11" xfId="0" applyFont="1" applyFill="1" applyBorder="1" applyAlignment="1" applyProtection="1">
      <alignment wrapText="1"/>
      <protection locked="0"/>
    </xf>
    <xf numFmtId="0" fontId="38" fillId="12" borderId="0" xfId="0" applyFont="1" applyFill="1" applyAlignment="1" applyProtection="1">
      <alignment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3" zoomScaleNormal="100" workbookViewId="0">
      <selection activeCell="B21" sqref="B21"/>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0" t="s">
        <v>51</v>
      </c>
      <c r="B1" s="140"/>
      <c r="C1" s="140"/>
      <c r="D1" s="140"/>
      <c r="E1" s="140"/>
      <c r="F1" s="140"/>
      <c r="G1" s="17"/>
      <c r="H1" s="17"/>
      <c r="I1" s="17"/>
      <c r="J1" s="17"/>
      <c r="K1" s="17"/>
    </row>
    <row r="2" spans="1:11" ht="21" customHeight="1" x14ac:dyDescent="0.2">
      <c r="A2" s="3" t="s">
        <v>52</v>
      </c>
      <c r="B2" s="141" t="s">
        <v>53</v>
      </c>
      <c r="C2" s="141"/>
      <c r="D2" s="141"/>
      <c r="E2" s="141"/>
      <c r="F2" s="141"/>
      <c r="G2" s="17"/>
      <c r="H2" s="17"/>
      <c r="I2" s="17"/>
      <c r="J2" s="17"/>
      <c r="K2" s="17"/>
    </row>
    <row r="3" spans="1:11" ht="21" customHeight="1" x14ac:dyDescent="0.2">
      <c r="A3" s="3" t="s">
        <v>54</v>
      </c>
      <c r="B3" s="141" t="s">
        <v>55</v>
      </c>
      <c r="C3" s="141"/>
      <c r="D3" s="141"/>
      <c r="E3" s="141"/>
      <c r="F3" s="141"/>
      <c r="G3" s="17"/>
      <c r="H3" s="17"/>
      <c r="I3" s="17"/>
      <c r="J3" s="17"/>
      <c r="K3" s="17"/>
    </row>
    <row r="4" spans="1:11" ht="21" customHeight="1" x14ac:dyDescent="0.2">
      <c r="A4" s="3" t="s">
        <v>56</v>
      </c>
      <c r="B4" s="142">
        <v>44378</v>
      </c>
      <c r="C4" s="142"/>
      <c r="D4" s="142"/>
      <c r="E4" s="142"/>
      <c r="F4" s="142"/>
      <c r="G4" s="17"/>
      <c r="H4" s="17"/>
      <c r="I4" s="17"/>
      <c r="J4" s="17"/>
      <c r="K4" s="17"/>
    </row>
    <row r="5" spans="1:11" ht="21" customHeight="1" x14ac:dyDescent="0.2">
      <c r="A5" s="3" t="s">
        <v>57</v>
      </c>
      <c r="B5" s="142">
        <v>44742</v>
      </c>
      <c r="C5" s="142"/>
      <c r="D5" s="142"/>
      <c r="E5" s="142"/>
      <c r="F5" s="142"/>
      <c r="G5" s="17"/>
      <c r="H5" s="17"/>
      <c r="I5" s="17"/>
      <c r="J5" s="17"/>
      <c r="K5" s="17"/>
    </row>
    <row r="6" spans="1:11" ht="21" customHeight="1" x14ac:dyDescent="0.2">
      <c r="A6" s="3" t="s">
        <v>58</v>
      </c>
      <c r="B6" s="139" t="str">
        <f>IF(AND(Travel!B7&lt;&gt;A30,Hospitality!B7&lt;&gt;A30,'All other expenses'!B7&lt;&gt;A30,'Gifts and benefits'!B7&lt;&gt;A30),A31,IF(AND(Travel!B7=A30,Hospitality!B7=A30,'All other expenses'!B7=A30,'Gifts and benefits'!B7=A30),A33,A32))</f>
        <v>Data and totals checked on all sheets</v>
      </c>
      <c r="C6" s="139"/>
      <c r="D6" s="139"/>
      <c r="E6" s="139"/>
      <c r="F6" s="139"/>
      <c r="G6" s="23"/>
      <c r="H6" s="17"/>
      <c r="I6" s="17"/>
      <c r="J6" s="17"/>
      <c r="K6" s="17"/>
    </row>
    <row r="7" spans="1:11" ht="21" customHeight="1" x14ac:dyDescent="0.2">
      <c r="A7" s="3" t="s">
        <v>59</v>
      </c>
      <c r="B7" s="138" t="s">
        <v>60</v>
      </c>
      <c r="C7" s="138"/>
      <c r="D7" s="138"/>
      <c r="E7" s="138"/>
      <c r="F7" s="138"/>
      <c r="G7" s="23"/>
      <c r="H7" s="17"/>
      <c r="I7" s="17"/>
      <c r="J7" s="17"/>
      <c r="K7" s="17"/>
    </row>
    <row r="8" spans="1:11" ht="21" customHeight="1" x14ac:dyDescent="0.2">
      <c r="A8" s="3" t="s">
        <v>61</v>
      </c>
      <c r="B8" s="138" t="s">
        <v>62</v>
      </c>
      <c r="C8" s="138"/>
      <c r="D8" s="138"/>
      <c r="E8" s="138"/>
      <c r="F8" s="138"/>
      <c r="G8" s="23"/>
      <c r="H8" s="17"/>
      <c r="I8" s="17"/>
      <c r="J8" s="17"/>
      <c r="K8" s="17"/>
    </row>
    <row r="9" spans="1:11" ht="66.75" customHeight="1" x14ac:dyDescent="0.2">
      <c r="A9" s="137" t="s">
        <v>63</v>
      </c>
      <c r="B9" s="137"/>
      <c r="C9" s="137"/>
      <c r="D9" s="137"/>
      <c r="E9" s="137"/>
      <c r="F9" s="137"/>
      <c r="G9" s="23"/>
      <c r="H9" s="17"/>
      <c r="I9" s="17"/>
      <c r="J9" s="17"/>
      <c r="K9" s="17"/>
    </row>
    <row r="10" spans="1:11" s="94" customFormat="1" ht="36" customHeight="1" x14ac:dyDescent="0.2">
      <c r="A10" s="88" t="s">
        <v>64</v>
      </c>
      <c r="B10" s="89" t="s">
        <v>65</v>
      </c>
      <c r="C10" s="89" t="s">
        <v>66</v>
      </c>
      <c r="D10" s="90"/>
      <c r="E10" s="91" t="s">
        <v>29</v>
      </c>
      <c r="F10" s="92" t="s">
        <v>67</v>
      </c>
      <c r="G10" s="93"/>
      <c r="H10" s="93"/>
      <c r="I10" s="93"/>
      <c r="J10" s="93"/>
      <c r="K10" s="93"/>
    </row>
    <row r="11" spans="1:11" ht="27.75" customHeight="1" x14ac:dyDescent="0.2">
      <c r="A11" s="8" t="s">
        <v>68</v>
      </c>
      <c r="B11" s="60">
        <f>B15+B16+B17</f>
        <v>4607.0999999999995</v>
      </c>
      <c r="C11" s="67" t="str">
        <f>IF(Travel!B6="",A34,Travel!B6)</f>
        <v>Figures include GST (where applicable)</v>
      </c>
      <c r="D11" s="6"/>
      <c r="E11" s="8" t="s">
        <v>69</v>
      </c>
      <c r="F11" s="33">
        <f>'Gifts and benefits'!C44</f>
        <v>27</v>
      </c>
      <c r="G11" s="29"/>
      <c r="H11" s="29"/>
      <c r="I11" s="29"/>
      <c r="J11" s="29"/>
      <c r="K11" s="29"/>
    </row>
    <row r="12" spans="1:11" ht="27.75" customHeight="1" x14ac:dyDescent="0.2">
      <c r="A12" s="8" t="s">
        <v>24</v>
      </c>
      <c r="B12" s="60">
        <f>Hospitality!B25</f>
        <v>0</v>
      </c>
      <c r="C12" s="67" t="str">
        <f>IF(Hospitality!B6="",A34,Hospitality!B6)</f>
        <v>Figures include GST (where applicable)</v>
      </c>
      <c r="D12" s="6"/>
      <c r="E12" s="8" t="s">
        <v>70</v>
      </c>
      <c r="F12" s="33">
        <f>'Gifts and benefits'!C45</f>
        <v>9</v>
      </c>
      <c r="G12" s="29"/>
      <c r="H12" s="29"/>
      <c r="I12" s="29"/>
      <c r="J12" s="29"/>
      <c r="K12" s="29"/>
    </row>
    <row r="13" spans="1:11" ht="27.75" customHeight="1" x14ac:dyDescent="0.2">
      <c r="A13" s="8" t="s">
        <v>71</v>
      </c>
      <c r="B13" s="60">
        <f>'All other expenses'!B45</f>
        <v>10536.0065</v>
      </c>
      <c r="C13" s="67" t="str">
        <f>IF('All other expenses'!B6="",A34,'All other expenses'!B6)</f>
        <v>Figures include GST (where applicable)</v>
      </c>
      <c r="D13" s="6"/>
      <c r="E13" s="8" t="s">
        <v>72</v>
      </c>
      <c r="F13" s="33">
        <f>'Gifts and benefits'!C46</f>
        <v>18</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73</v>
      </c>
      <c r="B15" s="62">
        <f>Travel!B22</f>
        <v>0</v>
      </c>
      <c r="C15" s="69" t="str">
        <f>C11</f>
        <v>Figures include GST (where applicable)</v>
      </c>
      <c r="D15" s="6"/>
      <c r="E15" s="6"/>
      <c r="F15" s="35"/>
      <c r="G15" s="17"/>
      <c r="H15" s="17"/>
      <c r="I15" s="17"/>
      <c r="J15" s="17"/>
      <c r="K15" s="17"/>
    </row>
    <row r="16" spans="1:11" ht="27.75" customHeight="1" x14ac:dyDescent="0.2">
      <c r="A16" s="9" t="s">
        <v>74</v>
      </c>
      <c r="B16" s="62">
        <f>Travel!B79</f>
        <v>4579.7</v>
      </c>
      <c r="C16" s="69" t="str">
        <f>C11</f>
        <v>Figures include GST (where applicable)</v>
      </c>
      <c r="D16" s="36"/>
      <c r="E16" s="6"/>
      <c r="F16" s="37"/>
      <c r="G16" s="17"/>
      <c r="H16" s="17"/>
      <c r="I16" s="17"/>
      <c r="J16" s="17"/>
      <c r="K16" s="17"/>
    </row>
    <row r="17" spans="1:11" ht="27.75" customHeight="1" x14ac:dyDescent="0.2">
      <c r="A17" s="9" t="s">
        <v>75</v>
      </c>
      <c r="B17" s="62">
        <f>Travel!B93</f>
        <v>27.4</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92</v>
      </c>
      <c r="B36" s="64"/>
      <c r="C36" s="64"/>
      <c r="D36" s="64"/>
      <c r="E36" s="64"/>
      <c r="F36" s="64"/>
      <c r="G36" s="17"/>
      <c r="H36" s="17"/>
      <c r="I36" s="17"/>
      <c r="J36" s="17"/>
      <c r="K36" s="17"/>
    </row>
    <row r="37" spans="1:11" hidden="1" x14ac:dyDescent="0.2">
      <c r="A37" s="10" t="s">
        <v>60</v>
      </c>
      <c r="B37" s="64"/>
      <c r="C37" s="64"/>
      <c r="D37" s="64"/>
      <c r="E37" s="64"/>
      <c r="F37" s="64"/>
      <c r="G37" s="17"/>
      <c r="H37" s="17"/>
      <c r="I37" s="17"/>
      <c r="J37" s="17"/>
      <c r="K37" s="17"/>
    </row>
    <row r="38" spans="1:11" hidden="1" x14ac:dyDescent="0.2">
      <c r="A38" s="10" t="s">
        <v>93</v>
      </c>
      <c r="B38" s="64"/>
      <c r="C38" s="64"/>
      <c r="D38" s="64"/>
      <c r="E38" s="64"/>
      <c r="F38" s="64"/>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5" t="s">
        <v>100</v>
      </c>
      <c r="B45" s="64"/>
      <c r="C45" s="64"/>
      <c r="D45" s="64"/>
      <c r="E45" s="64"/>
      <c r="F45" s="64"/>
      <c r="G45" s="17"/>
      <c r="H45" s="17"/>
      <c r="I45" s="17"/>
      <c r="J45" s="17"/>
      <c r="K45" s="17"/>
    </row>
    <row r="46" spans="1:11" hidden="1" x14ac:dyDescent="0.2">
      <c r="A46" s="64" t="s">
        <v>101</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102</v>
      </c>
      <c r="B48" s="64"/>
      <c r="C48" s="64"/>
      <c r="D48" s="64"/>
      <c r="E48" s="64"/>
      <c r="F48" s="64"/>
      <c r="G48" s="17"/>
      <c r="H48" s="17"/>
      <c r="I48" s="17"/>
      <c r="J48" s="17"/>
      <c r="K48" s="17"/>
    </row>
    <row r="49" spans="1:11" ht="25.5" hidden="1" x14ac:dyDescent="0.2">
      <c r="A49" s="82" t="s">
        <v>103</v>
      </c>
      <c r="B49" s="64"/>
      <c r="C49" s="64"/>
      <c r="D49" s="64"/>
      <c r="E49" s="64"/>
      <c r="F49" s="64"/>
      <c r="G49" s="17"/>
      <c r="H49" s="17"/>
      <c r="I49" s="17"/>
      <c r="J49" s="17"/>
      <c r="K49" s="17"/>
    </row>
    <row r="50" spans="1:11" ht="25.5" hidden="1" x14ac:dyDescent="0.2">
      <c r="A50" s="83" t="s">
        <v>104</v>
      </c>
      <c r="B50" s="4"/>
      <c r="C50" s="4"/>
      <c r="D50" s="4"/>
      <c r="E50" s="4"/>
      <c r="F50" s="4"/>
      <c r="G50" s="17"/>
      <c r="H50" s="17"/>
      <c r="I50" s="17"/>
      <c r="J50" s="17"/>
      <c r="K50" s="17"/>
    </row>
    <row r="51" spans="1:11" ht="25.5" hidden="1" x14ac:dyDescent="0.2">
      <c r="A51" s="83" t="s">
        <v>105</v>
      </c>
      <c r="B51" s="4"/>
      <c r="C51" s="4"/>
      <c r="D51" s="4"/>
      <c r="E51" s="4"/>
      <c r="F51" s="4"/>
      <c r="G51" s="17"/>
      <c r="H51" s="17"/>
      <c r="I51" s="17"/>
      <c r="J51" s="17"/>
      <c r="K51" s="17"/>
    </row>
    <row r="52" spans="1:11" ht="38.25" hidden="1" x14ac:dyDescent="0.2">
      <c r="A52" s="83" t="s">
        <v>106</v>
      </c>
      <c r="B52" s="75"/>
      <c r="C52" s="75"/>
      <c r="D52" s="75"/>
      <c r="E52" s="11"/>
      <c r="F52" s="11"/>
      <c r="G52" s="17"/>
      <c r="H52" s="17"/>
      <c r="I52" s="17"/>
      <c r="J52" s="17"/>
      <c r="K52" s="17"/>
    </row>
    <row r="53" spans="1:11" hidden="1" x14ac:dyDescent="0.2">
      <c r="A53" s="80" t="s">
        <v>107</v>
      </c>
      <c r="B53" s="74"/>
      <c r="C53" s="74"/>
      <c r="D53" s="74"/>
      <c r="E53" s="10"/>
      <c r="F53" s="10" t="b">
        <v>1</v>
      </c>
      <c r="G53" s="17"/>
      <c r="H53" s="17"/>
      <c r="I53" s="17"/>
      <c r="J53" s="17"/>
      <c r="K53" s="17"/>
    </row>
    <row r="54" spans="1:11" hidden="1" x14ac:dyDescent="0.2">
      <c r="A54" s="81" t="s">
        <v>108</v>
      </c>
      <c r="B54" s="80"/>
      <c r="C54" s="80"/>
      <c r="D54" s="80"/>
      <c r="E54" s="10"/>
      <c r="F54" s="10" t="b">
        <v>0</v>
      </c>
      <c r="G54" s="17"/>
      <c r="H54" s="17"/>
      <c r="I54" s="17"/>
      <c r="J54" s="17"/>
      <c r="K54" s="17"/>
    </row>
    <row r="55" spans="1:11" hidden="1" x14ac:dyDescent="0.2">
      <c r="A55" s="84"/>
      <c r="B55" s="76">
        <f>COUNT(Travel!B12:B21)</f>
        <v>0</v>
      </c>
      <c r="C55" s="76"/>
      <c r="D55" s="76">
        <f>COUNTIF(Travel!D12:D21,"*")</f>
        <v>0</v>
      </c>
      <c r="E55" s="77"/>
      <c r="F55" s="77" t="b">
        <f>MIN(B55,D55)=MAX(B55,D55)</f>
        <v>1</v>
      </c>
      <c r="G55" s="17"/>
      <c r="H55" s="17"/>
      <c r="I55" s="17"/>
      <c r="J55" s="17"/>
      <c r="K55" s="17"/>
    </row>
    <row r="56" spans="1:11" hidden="1" x14ac:dyDescent="0.2">
      <c r="A56" s="84" t="s">
        <v>109</v>
      </c>
      <c r="B56" s="76">
        <f>COUNT(Travel!B26:B78)</f>
        <v>35</v>
      </c>
      <c r="C56" s="76"/>
      <c r="D56" s="76">
        <f>COUNTIF(Travel!D26:D78,"*")</f>
        <v>35</v>
      </c>
      <c r="E56" s="77"/>
      <c r="F56" s="77" t="b">
        <f>MIN(B56,D56)=MAX(B56,D56)</f>
        <v>1</v>
      </c>
    </row>
    <row r="57" spans="1:11" hidden="1" x14ac:dyDescent="0.2">
      <c r="A57" s="85"/>
      <c r="B57" s="76">
        <f>COUNT(Travel!B83:B92)</f>
        <v>2</v>
      </c>
      <c r="C57" s="76"/>
      <c r="D57" s="76">
        <f>COUNTIF(Travel!D83:D92,"*")</f>
        <v>2</v>
      </c>
      <c r="E57" s="77"/>
      <c r="F57" s="77" t="b">
        <f>MIN(B57,D57)=MAX(B57,D57)</f>
        <v>1</v>
      </c>
    </row>
    <row r="58" spans="1:11" hidden="1" x14ac:dyDescent="0.2">
      <c r="A58" s="86" t="s">
        <v>110</v>
      </c>
      <c r="B58" s="78">
        <f>COUNT(Hospitality!B11:B24)</f>
        <v>0</v>
      </c>
      <c r="C58" s="78"/>
      <c r="D58" s="78">
        <f>COUNTIF(Hospitality!D11:D24,"*")</f>
        <v>0</v>
      </c>
      <c r="E58" s="79"/>
      <c r="F58" s="79" t="b">
        <f>MIN(B58,D58)=MAX(B58,D58)</f>
        <v>1</v>
      </c>
    </row>
    <row r="59" spans="1:11" hidden="1" x14ac:dyDescent="0.2">
      <c r="A59" s="87" t="s">
        <v>111</v>
      </c>
      <c r="B59" s="77">
        <f>COUNT('All other expenses'!B11:B44)</f>
        <v>22</v>
      </c>
      <c r="C59" s="77"/>
      <c r="D59" s="77">
        <f>COUNTIF('All other expenses'!D11:D44,"*")</f>
        <v>22</v>
      </c>
      <c r="E59" s="77"/>
      <c r="F59" s="77" t="b">
        <f>MIN(B59,D59)=MAX(B59,D59)</f>
        <v>1</v>
      </c>
    </row>
    <row r="60" spans="1:11" hidden="1" x14ac:dyDescent="0.2">
      <c r="A60" s="86" t="s">
        <v>112</v>
      </c>
      <c r="B60" s="78">
        <f>COUNTIF('Gifts and benefits'!B11:B43,"*")</f>
        <v>29</v>
      </c>
      <c r="C60" s="78">
        <f>COUNTIF('Gifts and benefits'!C11:C43,"*")</f>
        <v>27</v>
      </c>
      <c r="D60" s="78"/>
      <c r="E60" s="78">
        <f>COUNTA('Gifts and benefits'!E11:E43)</f>
        <v>26</v>
      </c>
      <c r="F60" s="79"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2"/>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113</v>
      </c>
      <c r="B1" s="140"/>
      <c r="C1" s="140"/>
      <c r="D1" s="140"/>
      <c r="E1" s="140"/>
      <c r="F1" s="17"/>
    </row>
    <row r="2" spans="1:6" ht="21" customHeight="1" x14ac:dyDescent="0.2">
      <c r="A2" s="3" t="s">
        <v>52</v>
      </c>
      <c r="B2" s="143" t="str">
        <f>'Summary and sign-off'!B2:F2</f>
        <v>WorkSafe New Zealand</v>
      </c>
      <c r="C2" s="143"/>
      <c r="D2" s="143"/>
      <c r="E2" s="143"/>
      <c r="F2" s="17"/>
    </row>
    <row r="3" spans="1:6" ht="21" customHeight="1" x14ac:dyDescent="0.2">
      <c r="A3" s="3" t="s">
        <v>114</v>
      </c>
      <c r="B3" s="143" t="str">
        <f>'Summary and sign-off'!B3:F3</f>
        <v>Phil Parkes</v>
      </c>
      <c r="C3" s="143"/>
      <c r="D3" s="143"/>
      <c r="E3" s="143"/>
      <c r="F3" s="17"/>
    </row>
    <row r="4" spans="1:6" ht="21" customHeight="1" x14ac:dyDescent="0.2">
      <c r="A4" s="3" t="s">
        <v>115</v>
      </c>
      <c r="B4" s="143">
        <f>'Summary and sign-off'!B4:F4</f>
        <v>44378</v>
      </c>
      <c r="C4" s="143"/>
      <c r="D4" s="143"/>
      <c r="E4" s="143"/>
      <c r="F4" s="17"/>
    </row>
    <row r="5" spans="1:6" ht="21" customHeight="1" x14ac:dyDescent="0.2">
      <c r="A5" s="3" t="s">
        <v>116</v>
      </c>
      <c r="B5" s="143">
        <f>'Summary and sign-off'!B5:F5</f>
        <v>44742</v>
      </c>
      <c r="C5" s="143"/>
      <c r="D5" s="143"/>
      <c r="E5" s="143"/>
      <c r="F5" s="17"/>
    </row>
    <row r="6" spans="1:6" ht="21" customHeight="1" x14ac:dyDescent="0.2">
      <c r="A6" s="3" t="s">
        <v>117</v>
      </c>
      <c r="B6" s="138" t="s">
        <v>83</v>
      </c>
      <c r="C6" s="138"/>
      <c r="D6" s="138"/>
      <c r="E6" s="138"/>
      <c r="F6" s="17"/>
    </row>
    <row r="7" spans="1:6" ht="21" customHeight="1" x14ac:dyDescent="0.2">
      <c r="A7" s="3" t="s">
        <v>58</v>
      </c>
      <c r="B7" s="138" t="s">
        <v>86</v>
      </c>
      <c r="C7" s="138"/>
      <c r="D7" s="138"/>
      <c r="E7" s="138"/>
      <c r="F7" s="17"/>
    </row>
    <row r="8" spans="1:6" ht="36" customHeight="1" x14ac:dyDescent="0.2">
      <c r="A8" s="146" t="s">
        <v>118</v>
      </c>
      <c r="B8" s="147"/>
      <c r="C8" s="147"/>
      <c r="D8" s="147"/>
      <c r="E8" s="147"/>
      <c r="F8" s="19"/>
    </row>
    <row r="9" spans="1:6" ht="36" customHeight="1" x14ac:dyDescent="0.2">
      <c r="A9" s="148" t="s">
        <v>119</v>
      </c>
      <c r="B9" s="149"/>
      <c r="C9" s="149"/>
      <c r="D9" s="149"/>
      <c r="E9" s="149"/>
      <c r="F9" s="19"/>
    </row>
    <row r="10" spans="1:6" ht="24.75" customHeight="1" x14ac:dyDescent="0.2">
      <c r="A10" s="145" t="s">
        <v>120</v>
      </c>
      <c r="B10" s="150"/>
      <c r="C10" s="145"/>
      <c r="D10" s="145"/>
      <c r="E10" s="145"/>
      <c r="F10" s="29"/>
    </row>
    <row r="11" spans="1:6" ht="27" customHeight="1" x14ac:dyDescent="0.2">
      <c r="A11" s="24" t="s">
        <v>121</v>
      </c>
      <c r="B11" s="24" t="s">
        <v>122</v>
      </c>
      <c r="C11" s="24" t="s">
        <v>123</v>
      </c>
      <c r="D11" s="24" t="s">
        <v>124</v>
      </c>
      <c r="E11" s="24" t="s">
        <v>125</v>
      </c>
      <c r="F11" s="30"/>
    </row>
    <row r="12" spans="1:6" s="2" customFormat="1" hidden="1" x14ac:dyDescent="0.2">
      <c r="A12" s="96"/>
      <c r="B12" s="97"/>
      <c r="C12" s="98"/>
      <c r="D12" s="98"/>
      <c r="E12" s="99"/>
      <c r="F12" s="1"/>
    </row>
    <row r="13" spans="1:6" s="2" customFormat="1" x14ac:dyDescent="0.2">
      <c r="A13" s="120"/>
      <c r="B13" s="121"/>
      <c r="C13" s="122"/>
      <c r="D13" s="122"/>
      <c r="E13" s="123"/>
      <c r="F13" s="1"/>
    </row>
    <row r="14" spans="1:6" s="2" customFormat="1" x14ac:dyDescent="0.2">
      <c r="A14" s="120"/>
      <c r="B14" s="121"/>
      <c r="C14" s="122"/>
      <c r="D14" s="122"/>
      <c r="E14" s="123"/>
      <c r="F14" s="1"/>
    </row>
    <row r="15" spans="1:6" s="2" customFormat="1" x14ac:dyDescent="0.2">
      <c r="A15" s="120"/>
      <c r="B15" s="121"/>
      <c r="C15" s="122"/>
      <c r="D15" s="122"/>
      <c r="E15" s="123"/>
      <c r="F15" s="1"/>
    </row>
    <row r="16" spans="1:6" s="2" customFormat="1" x14ac:dyDescent="0.2">
      <c r="A16" s="120"/>
      <c r="B16" s="121"/>
      <c r="C16" s="122"/>
      <c r="D16" s="122"/>
      <c r="E16" s="123"/>
      <c r="F16" s="1"/>
    </row>
    <row r="17" spans="1:6" s="2" customFormat="1" x14ac:dyDescent="0.2">
      <c r="A17" s="120"/>
      <c r="B17" s="121"/>
      <c r="C17" s="122"/>
      <c r="D17" s="122"/>
      <c r="E17" s="123"/>
      <c r="F17" s="1"/>
    </row>
    <row r="18" spans="1:6" s="2" customFormat="1" ht="12.75" customHeight="1" x14ac:dyDescent="0.2">
      <c r="A18" s="120"/>
      <c r="B18" s="121"/>
      <c r="C18" s="122"/>
      <c r="D18" s="122"/>
      <c r="E18" s="123"/>
      <c r="F18" s="1"/>
    </row>
    <row r="19" spans="1:6" s="2" customFormat="1" x14ac:dyDescent="0.2">
      <c r="A19" s="124"/>
      <c r="B19" s="121"/>
      <c r="C19" s="122"/>
      <c r="D19" s="122"/>
      <c r="E19" s="123"/>
      <c r="F19" s="1"/>
    </row>
    <row r="20" spans="1:6" s="2" customFormat="1" x14ac:dyDescent="0.2">
      <c r="A20" s="124"/>
      <c r="B20" s="121"/>
      <c r="C20" s="122"/>
      <c r="D20" s="122"/>
      <c r="E20" s="123"/>
      <c r="F20" s="1"/>
    </row>
    <row r="21" spans="1:6" s="2" customFormat="1" hidden="1" x14ac:dyDescent="0.2">
      <c r="A21" s="106"/>
      <c r="B21" s="107"/>
      <c r="C21" s="108"/>
      <c r="D21" s="108"/>
      <c r="E21" s="109"/>
      <c r="F21" s="1"/>
    </row>
    <row r="22" spans="1:6" ht="19.5" customHeight="1" x14ac:dyDescent="0.2">
      <c r="A22" s="72" t="s">
        <v>126</v>
      </c>
      <c r="B22" s="73">
        <f>SUM(B12:B21)</f>
        <v>0</v>
      </c>
      <c r="C22" s="131" t="str">
        <f>IF(SUBTOTAL(3,B12:B21)=SUBTOTAL(103,B12:B21),'Summary and sign-off'!$A$48,'Summary and sign-off'!$A$49)</f>
        <v>Check - there are no hidden rows with data</v>
      </c>
      <c r="D22" s="144" t="str">
        <f>IF('Summary and sign-off'!F55='Summary and sign-off'!F54,'Summary and sign-off'!A51,'Summary and sign-off'!A50)</f>
        <v>Check - each entry provides sufficient information</v>
      </c>
      <c r="E22" s="144"/>
      <c r="F22" s="17"/>
    </row>
    <row r="23" spans="1:6" ht="10.5" customHeight="1" x14ac:dyDescent="0.2">
      <c r="A23" s="17"/>
      <c r="B23" s="19"/>
      <c r="C23" s="17"/>
      <c r="D23" s="17"/>
      <c r="E23" s="17"/>
      <c r="F23" s="17"/>
    </row>
    <row r="24" spans="1:6" ht="24.75" customHeight="1" x14ac:dyDescent="0.2">
      <c r="A24" s="145" t="s">
        <v>127</v>
      </c>
      <c r="B24" s="145"/>
      <c r="C24" s="145"/>
      <c r="D24" s="145"/>
      <c r="E24" s="145"/>
      <c r="F24" s="29"/>
    </row>
    <row r="25" spans="1:6" ht="27" customHeight="1" x14ac:dyDescent="0.2">
      <c r="A25" s="24" t="s">
        <v>121</v>
      </c>
      <c r="B25" s="24" t="s">
        <v>65</v>
      </c>
      <c r="C25" s="24" t="s">
        <v>128</v>
      </c>
      <c r="D25" s="24" t="s">
        <v>124</v>
      </c>
      <c r="E25" s="24" t="s">
        <v>125</v>
      </c>
      <c r="F25" s="30"/>
    </row>
    <row r="26" spans="1:6" s="2" customFormat="1" hidden="1" x14ac:dyDescent="0.2">
      <c r="A26" s="96"/>
      <c r="B26" s="97"/>
      <c r="C26" s="98"/>
      <c r="D26" s="98"/>
      <c r="E26" s="99"/>
      <c r="F26" s="1"/>
    </row>
    <row r="27" spans="1:6" s="2" customFormat="1" x14ac:dyDescent="0.2">
      <c r="A27" s="120">
        <v>44340</v>
      </c>
      <c r="B27" s="121">
        <f>6.9+190</f>
        <v>196.9</v>
      </c>
      <c r="C27" s="122" t="s">
        <v>129</v>
      </c>
      <c r="D27" s="122" t="s">
        <v>130</v>
      </c>
      <c r="E27" s="123" t="s">
        <v>131</v>
      </c>
      <c r="F27" s="1"/>
    </row>
    <row r="28" spans="1:6" s="2" customFormat="1" x14ac:dyDescent="0.2">
      <c r="A28" s="120">
        <v>44341</v>
      </c>
      <c r="B28" s="121">
        <f>176.75+6.9</f>
        <v>183.65</v>
      </c>
      <c r="C28" s="122" t="s">
        <v>129</v>
      </c>
      <c r="D28" s="122" t="s">
        <v>130</v>
      </c>
      <c r="E28" s="123" t="s">
        <v>132</v>
      </c>
      <c r="F28" s="1"/>
    </row>
    <row r="29" spans="1:6" s="2" customFormat="1" x14ac:dyDescent="0.2">
      <c r="A29" s="120"/>
      <c r="B29" s="121"/>
      <c r="C29" s="122"/>
      <c r="D29" s="122"/>
      <c r="E29" s="123"/>
      <c r="F29" s="1"/>
    </row>
    <row r="30" spans="1:6" s="2" customFormat="1" x14ac:dyDescent="0.2">
      <c r="A30" s="120" t="s">
        <v>133</v>
      </c>
      <c r="B30" s="121">
        <f>509+6.9</f>
        <v>515.9</v>
      </c>
      <c r="C30" s="122" t="s">
        <v>134</v>
      </c>
      <c r="D30" s="122" t="s">
        <v>130</v>
      </c>
      <c r="E30" s="123" t="s">
        <v>131</v>
      </c>
      <c r="F30" s="1"/>
    </row>
    <row r="31" spans="1:6" s="2" customFormat="1" x14ac:dyDescent="0.2">
      <c r="A31" s="120"/>
      <c r="B31" s="121"/>
      <c r="C31" s="134"/>
      <c r="D31" s="122"/>
      <c r="E31" s="123"/>
      <c r="F31" s="1"/>
    </row>
    <row r="32" spans="1:6" s="2" customFormat="1" x14ac:dyDescent="0.2">
      <c r="A32" s="120">
        <v>44357</v>
      </c>
      <c r="B32" s="121">
        <f>172+6.9</f>
        <v>178.9</v>
      </c>
      <c r="C32" s="132" t="s">
        <v>134</v>
      </c>
      <c r="D32" s="122" t="s">
        <v>130</v>
      </c>
      <c r="E32" s="123" t="s">
        <v>131</v>
      </c>
      <c r="F32" s="1"/>
    </row>
    <row r="33" spans="1:6" s="2" customFormat="1" x14ac:dyDescent="0.2">
      <c r="A33" s="120"/>
      <c r="B33" s="121"/>
      <c r="C33" s="133"/>
      <c r="D33" s="122"/>
      <c r="E33" s="123"/>
      <c r="F33" s="1"/>
    </row>
    <row r="34" spans="1:6" s="2" customFormat="1" x14ac:dyDescent="0.2">
      <c r="A34" s="120">
        <v>44378</v>
      </c>
      <c r="B34" s="121">
        <v>39.1</v>
      </c>
      <c r="C34" s="122" t="s">
        <v>135</v>
      </c>
      <c r="D34" s="122" t="s">
        <v>136</v>
      </c>
      <c r="E34" s="123" t="s">
        <v>137</v>
      </c>
      <c r="F34" s="1"/>
    </row>
    <row r="35" spans="1:6" s="2" customFormat="1" x14ac:dyDescent="0.2">
      <c r="A35" s="120">
        <v>44378</v>
      </c>
      <c r="B35" s="121">
        <f>23+149.76</f>
        <v>172.76</v>
      </c>
      <c r="C35" s="122" t="s">
        <v>135</v>
      </c>
      <c r="D35" s="122" t="s">
        <v>138</v>
      </c>
      <c r="E35" s="123" t="s">
        <v>139</v>
      </c>
      <c r="F35" s="1"/>
    </row>
    <row r="36" spans="1:6" s="2" customFormat="1" x14ac:dyDescent="0.2">
      <c r="A36" s="120">
        <v>44378</v>
      </c>
      <c r="B36" s="121">
        <v>50.6</v>
      </c>
      <c r="C36" s="122" t="s">
        <v>135</v>
      </c>
      <c r="D36" s="122" t="s">
        <v>136</v>
      </c>
      <c r="E36" s="123" t="s">
        <v>140</v>
      </c>
      <c r="F36" s="1"/>
    </row>
    <row r="37" spans="1:6" s="2" customFormat="1" x14ac:dyDescent="0.2">
      <c r="A37" s="120">
        <v>44378</v>
      </c>
      <c r="B37" s="121">
        <f>198+6.9</f>
        <v>204.9</v>
      </c>
      <c r="C37" s="122" t="s">
        <v>135</v>
      </c>
      <c r="D37" s="122" t="s">
        <v>130</v>
      </c>
      <c r="E37" s="123" t="s">
        <v>140</v>
      </c>
      <c r="F37" s="1"/>
    </row>
    <row r="38" spans="1:6" s="2" customFormat="1" x14ac:dyDescent="0.2">
      <c r="A38" s="120">
        <v>44379</v>
      </c>
      <c r="B38" s="121">
        <v>48.6</v>
      </c>
      <c r="C38" s="122" t="s">
        <v>135</v>
      </c>
      <c r="D38" s="122" t="s">
        <v>136</v>
      </c>
      <c r="E38" s="123" t="s">
        <v>140</v>
      </c>
      <c r="F38" s="1"/>
    </row>
    <row r="39" spans="1:6" s="2" customFormat="1" x14ac:dyDescent="0.2">
      <c r="A39" s="120"/>
      <c r="B39" s="121"/>
      <c r="C39" s="122"/>
      <c r="D39" s="122"/>
      <c r="E39" s="123"/>
      <c r="F39" s="1"/>
    </row>
    <row r="40" spans="1:6" s="2" customFormat="1" x14ac:dyDescent="0.2">
      <c r="A40" s="120">
        <v>44388</v>
      </c>
      <c r="B40" s="121">
        <v>32.200000000000003</v>
      </c>
      <c r="C40" s="122" t="s">
        <v>141</v>
      </c>
      <c r="D40" s="122" t="s">
        <v>136</v>
      </c>
      <c r="E40" s="123" t="s">
        <v>137</v>
      </c>
      <c r="F40" s="1"/>
    </row>
    <row r="41" spans="1:6" s="2" customFormat="1" x14ac:dyDescent="0.2">
      <c r="A41" s="120">
        <v>44388</v>
      </c>
      <c r="B41" s="121">
        <v>46</v>
      </c>
      <c r="C41" s="122" t="s">
        <v>141</v>
      </c>
      <c r="D41" s="122" t="s">
        <v>136</v>
      </c>
      <c r="E41" s="123" t="s">
        <v>142</v>
      </c>
      <c r="F41" s="1"/>
    </row>
    <row r="42" spans="1:6" s="2" customFormat="1" x14ac:dyDescent="0.2">
      <c r="A42" s="120">
        <v>44388</v>
      </c>
      <c r="B42" s="121">
        <f>229.5+6.9</f>
        <v>236.4</v>
      </c>
      <c r="C42" s="122" t="s">
        <v>141</v>
      </c>
      <c r="D42" s="122" t="s">
        <v>130</v>
      </c>
      <c r="E42" s="123" t="s">
        <v>142</v>
      </c>
      <c r="F42" s="1"/>
    </row>
    <row r="43" spans="1:6" s="2" customFormat="1" x14ac:dyDescent="0.2">
      <c r="A43" s="120">
        <v>44389</v>
      </c>
      <c r="B43" s="121">
        <v>50.7</v>
      </c>
      <c r="C43" s="122" t="s">
        <v>141</v>
      </c>
      <c r="D43" s="122" t="s">
        <v>136</v>
      </c>
      <c r="E43" s="123" t="s">
        <v>142</v>
      </c>
      <c r="F43" s="1"/>
    </row>
    <row r="44" spans="1:6" s="2" customFormat="1" x14ac:dyDescent="0.2">
      <c r="A44" s="120">
        <v>44389</v>
      </c>
      <c r="B44" s="121">
        <v>12.5</v>
      </c>
      <c r="C44" s="122" t="s">
        <v>141</v>
      </c>
      <c r="D44" s="122" t="s">
        <v>136</v>
      </c>
      <c r="E44" s="123" t="s">
        <v>142</v>
      </c>
      <c r="F44" s="1"/>
    </row>
    <row r="45" spans="1:6" s="2" customFormat="1" x14ac:dyDescent="0.2">
      <c r="A45" s="120">
        <v>44389</v>
      </c>
      <c r="B45" s="121">
        <f>365.69+131.92+23</f>
        <v>520.61</v>
      </c>
      <c r="C45" s="122" t="s">
        <v>141</v>
      </c>
      <c r="D45" s="122" t="s">
        <v>138</v>
      </c>
      <c r="E45" s="123" t="s">
        <v>143</v>
      </c>
      <c r="F45" s="1"/>
    </row>
    <row r="46" spans="1:6" s="2" customFormat="1" x14ac:dyDescent="0.2">
      <c r="A46" s="120"/>
      <c r="B46" s="121"/>
      <c r="C46" s="122"/>
      <c r="D46" s="122"/>
      <c r="E46" s="123"/>
      <c r="F46" s="1"/>
    </row>
    <row r="47" spans="1:6" s="2" customFormat="1" x14ac:dyDescent="0.2">
      <c r="A47" s="120">
        <v>44399</v>
      </c>
      <c r="B47" s="121">
        <v>34.6</v>
      </c>
      <c r="C47" s="122" t="s">
        <v>144</v>
      </c>
      <c r="D47" s="122" t="s">
        <v>136</v>
      </c>
      <c r="E47" s="123" t="s">
        <v>137</v>
      </c>
      <c r="F47" s="1"/>
    </row>
    <row r="48" spans="1:6" s="2" customFormat="1" x14ac:dyDescent="0.2">
      <c r="A48" s="120">
        <v>44399</v>
      </c>
      <c r="B48" s="121">
        <v>36.4</v>
      </c>
      <c r="C48" s="122" t="s">
        <v>144</v>
      </c>
      <c r="D48" s="122" t="s">
        <v>136</v>
      </c>
      <c r="E48" s="123" t="s">
        <v>145</v>
      </c>
      <c r="F48" s="1"/>
    </row>
    <row r="49" spans="1:6" s="2" customFormat="1" x14ac:dyDescent="0.2">
      <c r="A49" s="120">
        <v>44399</v>
      </c>
      <c r="B49" s="121">
        <v>32.6</v>
      </c>
      <c r="C49" s="122" t="s">
        <v>146</v>
      </c>
      <c r="D49" s="122" t="s">
        <v>136</v>
      </c>
      <c r="E49" s="123" t="s">
        <v>145</v>
      </c>
      <c r="F49" s="1"/>
    </row>
    <row r="50" spans="1:6" s="2" customFormat="1" x14ac:dyDescent="0.2">
      <c r="A50" s="120">
        <v>44399</v>
      </c>
      <c r="B50" s="121">
        <v>44.4</v>
      </c>
      <c r="C50" s="122" t="s">
        <v>144</v>
      </c>
      <c r="D50" s="122" t="s">
        <v>136</v>
      </c>
      <c r="E50" s="123" t="s">
        <v>137</v>
      </c>
      <c r="F50" s="1"/>
    </row>
    <row r="51" spans="1:6" s="2" customFormat="1" x14ac:dyDescent="0.2">
      <c r="A51" s="120">
        <v>44399</v>
      </c>
      <c r="B51" s="121">
        <f>378.29</f>
        <v>378.29</v>
      </c>
      <c r="C51" s="122" t="s">
        <v>144</v>
      </c>
      <c r="D51" s="122" t="s">
        <v>138</v>
      </c>
      <c r="E51" s="123" t="s">
        <v>147</v>
      </c>
      <c r="F51" s="1"/>
    </row>
    <row r="52" spans="1:6" s="2" customFormat="1" x14ac:dyDescent="0.2">
      <c r="A52" s="120"/>
      <c r="B52" s="121"/>
      <c r="C52" s="122"/>
      <c r="D52" s="122"/>
      <c r="E52" s="123"/>
      <c r="F52" s="1"/>
    </row>
    <row r="53" spans="1:6" s="2" customFormat="1" x14ac:dyDescent="0.2">
      <c r="A53" s="120">
        <v>44424</v>
      </c>
      <c r="B53" s="121">
        <v>47.2</v>
      </c>
      <c r="C53" s="122" t="s">
        <v>148</v>
      </c>
      <c r="D53" s="122" t="s">
        <v>136</v>
      </c>
      <c r="E53" s="123" t="s">
        <v>137</v>
      </c>
      <c r="F53" s="1"/>
    </row>
    <row r="54" spans="1:6" s="2" customFormat="1" x14ac:dyDescent="0.2">
      <c r="A54" s="120">
        <v>44424</v>
      </c>
      <c r="B54" s="121">
        <v>84.5</v>
      </c>
      <c r="C54" s="122" t="s">
        <v>148</v>
      </c>
      <c r="D54" s="122" t="s">
        <v>136</v>
      </c>
      <c r="E54" s="123" t="s">
        <v>131</v>
      </c>
      <c r="F54" s="1"/>
    </row>
    <row r="55" spans="1:6" s="2" customFormat="1" x14ac:dyDescent="0.2">
      <c r="A55" s="120">
        <v>44424</v>
      </c>
      <c r="B55" s="121">
        <f>393.6</f>
        <v>393.6</v>
      </c>
      <c r="C55" s="122" t="s">
        <v>148</v>
      </c>
      <c r="D55" s="122" t="s">
        <v>138</v>
      </c>
      <c r="E55" s="123" t="s">
        <v>149</v>
      </c>
    </row>
    <row r="56" spans="1:6" s="2" customFormat="1" x14ac:dyDescent="0.2">
      <c r="A56" s="120">
        <v>44426</v>
      </c>
      <c r="B56" s="121">
        <v>30.8</v>
      </c>
      <c r="C56" s="122" t="s">
        <v>148</v>
      </c>
      <c r="D56" s="122" t="s">
        <v>136</v>
      </c>
      <c r="E56" s="123" t="s">
        <v>137</v>
      </c>
      <c r="F56" s="1"/>
    </row>
    <row r="57" spans="1:6" s="2" customFormat="1" x14ac:dyDescent="0.2">
      <c r="A57" s="120"/>
      <c r="B57" s="121"/>
      <c r="C57" s="122"/>
      <c r="D57" s="122"/>
      <c r="E57" s="123"/>
      <c r="F57" s="1"/>
    </row>
    <row r="58" spans="1:6" s="2" customFormat="1" x14ac:dyDescent="0.2">
      <c r="A58" s="120">
        <v>44465</v>
      </c>
      <c r="B58" s="121">
        <f>190.36+23-190.36</f>
        <v>23</v>
      </c>
      <c r="C58" s="122" t="s">
        <v>148</v>
      </c>
      <c r="D58" s="122" t="s">
        <v>150</v>
      </c>
      <c r="E58" s="123" t="s">
        <v>139</v>
      </c>
      <c r="F58" s="1"/>
    </row>
    <row r="59" spans="1:6" s="2" customFormat="1" x14ac:dyDescent="0.2">
      <c r="A59" s="120"/>
      <c r="B59" s="121"/>
      <c r="C59" s="122"/>
      <c r="D59" s="122"/>
      <c r="E59" s="123"/>
      <c r="F59" s="1"/>
    </row>
    <row r="60" spans="1:6" s="2" customFormat="1" x14ac:dyDescent="0.2">
      <c r="A60" s="120">
        <v>44707</v>
      </c>
      <c r="B60" s="121">
        <f>22.54+446.2-446.2+23+11.5</f>
        <v>57.04000000000002</v>
      </c>
      <c r="C60" s="122" t="s">
        <v>151</v>
      </c>
      <c r="D60" s="122" t="s">
        <v>150</v>
      </c>
      <c r="E60" s="123" t="s">
        <v>152</v>
      </c>
      <c r="F60" s="1"/>
    </row>
    <row r="61" spans="1:6" s="2" customFormat="1" x14ac:dyDescent="0.2">
      <c r="A61" s="120"/>
      <c r="B61" s="121"/>
      <c r="C61" s="122"/>
      <c r="D61" s="122"/>
      <c r="E61" s="123"/>
      <c r="F61" s="1"/>
    </row>
    <row r="62" spans="1:6" s="2" customFormat="1" x14ac:dyDescent="0.2">
      <c r="A62" s="120">
        <v>44732</v>
      </c>
      <c r="B62" s="121">
        <v>34.9</v>
      </c>
      <c r="C62" s="122" t="s">
        <v>153</v>
      </c>
      <c r="D62" s="122" t="s">
        <v>136</v>
      </c>
      <c r="E62" s="123" t="s">
        <v>137</v>
      </c>
    </row>
    <row r="63" spans="1:6" s="2" customFormat="1" x14ac:dyDescent="0.2">
      <c r="A63" s="120">
        <v>44732</v>
      </c>
      <c r="B63" s="121">
        <f>28.75+263.04+5.75+23+34.56+23</f>
        <v>378.1</v>
      </c>
      <c r="C63" s="122" t="s">
        <v>153</v>
      </c>
      <c r="D63" s="122" t="s">
        <v>138</v>
      </c>
      <c r="E63" s="123" t="s">
        <v>149</v>
      </c>
      <c r="F63" s="1"/>
    </row>
    <row r="64" spans="1:6" s="2" customFormat="1" x14ac:dyDescent="0.2">
      <c r="A64" s="120">
        <v>44733</v>
      </c>
      <c r="B64" s="121">
        <f>12.1+84.7+13.7</f>
        <v>110.5</v>
      </c>
      <c r="C64" s="122" t="s">
        <v>154</v>
      </c>
      <c r="D64" s="122" t="s">
        <v>136</v>
      </c>
      <c r="E64" s="123" t="s">
        <v>131</v>
      </c>
    </row>
    <row r="65" spans="1:6" s="2" customFormat="1" x14ac:dyDescent="0.2">
      <c r="A65" s="120">
        <v>44734</v>
      </c>
      <c r="B65" s="121">
        <f>21</f>
        <v>21</v>
      </c>
      <c r="C65" s="122" t="s">
        <v>155</v>
      </c>
      <c r="D65" s="122" t="s">
        <v>136</v>
      </c>
      <c r="E65" s="123" t="s">
        <v>131</v>
      </c>
    </row>
    <row r="66" spans="1:6" s="2" customFormat="1" x14ac:dyDescent="0.2">
      <c r="A66" s="120">
        <v>44734</v>
      </c>
      <c r="B66" s="121">
        <v>22.45</v>
      </c>
      <c r="C66" s="122" t="s">
        <v>155</v>
      </c>
      <c r="D66" s="122" t="s">
        <v>156</v>
      </c>
      <c r="E66" s="123" t="s">
        <v>131</v>
      </c>
    </row>
    <row r="67" spans="1:6" s="2" customFormat="1" x14ac:dyDescent="0.2">
      <c r="A67" s="120">
        <v>44734</v>
      </c>
      <c r="B67" s="121">
        <f>141.5</f>
        <v>141.5</v>
      </c>
      <c r="C67" s="122" t="s">
        <v>154</v>
      </c>
      <c r="D67" s="122" t="s">
        <v>136</v>
      </c>
      <c r="E67" s="123" t="s">
        <v>131</v>
      </c>
    </row>
    <row r="68" spans="1:6" s="2" customFormat="1" x14ac:dyDescent="0.2">
      <c r="A68" s="120">
        <v>44735</v>
      </c>
      <c r="B68" s="121">
        <v>63.5</v>
      </c>
      <c r="C68" s="122" t="s">
        <v>154</v>
      </c>
      <c r="D68" s="122" t="s">
        <v>136</v>
      </c>
      <c r="E68" s="123" t="s">
        <v>131</v>
      </c>
    </row>
    <row r="69" spans="1:6" s="2" customFormat="1" x14ac:dyDescent="0.2">
      <c r="A69" s="120">
        <v>44735</v>
      </c>
      <c r="B69" s="121">
        <v>84.3</v>
      </c>
      <c r="C69" s="122" t="s">
        <v>154</v>
      </c>
      <c r="D69" s="122" t="s">
        <v>136</v>
      </c>
      <c r="E69" s="123" t="s">
        <v>131</v>
      </c>
    </row>
    <row r="70" spans="1:6" s="2" customFormat="1" x14ac:dyDescent="0.2">
      <c r="A70" s="120">
        <v>44735</v>
      </c>
      <c r="B70" s="121">
        <v>71.3</v>
      </c>
      <c r="C70" s="122" t="s">
        <v>146</v>
      </c>
      <c r="D70" s="122" t="s">
        <v>136</v>
      </c>
      <c r="E70" s="123" t="s">
        <v>131</v>
      </c>
      <c r="F70" s="1"/>
    </row>
    <row r="71" spans="1:6" s="2" customFormat="1" x14ac:dyDescent="0.2">
      <c r="A71" s="120"/>
      <c r="B71" s="121"/>
      <c r="C71" s="122"/>
      <c r="D71" s="122"/>
      <c r="E71" s="123"/>
      <c r="F71" s="1"/>
    </row>
    <row r="72" spans="1:6" s="2" customFormat="1" x14ac:dyDescent="0.2">
      <c r="A72" s="120"/>
      <c r="B72" s="121"/>
      <c r="C72" s="122"/>
      <c r="D72" s="122"/>
      <c r="E72" s="123"/>
      <c r="F72" s="1"/>
    </row>
    <row r="73" spans="1:6" s="2" customFormat="1" x14ac:dyDescent="0.2">
      <c r="A73" s="120"/>
      <c r="B73" s="121"/>
      <c r="C73" s="122"/>
      <c r="D73" s="122"/>
      <c r="E73" s="123"/>
      <c r="F73" s="1"/>
    </row>
    <row r="74" spans="1:6" s="2" customFormat="1" x14ac:dyDescent="0.2">
      <c r="A74" s="120"/>
      <c r="B74" s="121"/>
      <c r="C74" s="122"/>
      <c r="D74" s="122"/>
      <c r="E74" s="123"/>
      <c r="F74" s="1"/>
    </row>
    <row r="75" spans="1:6" s="2" customFormat="1" x14ac:dyDescent="0.2">
      <c r="A75" s="120"/>
      <c r="B75" s="121"/>
      <c r="C75" s="122"/>
      <c r="D75" s="122"/>
      <c r="E75" s="123"/>
      <c r="F75" s="1"/>
    </row>
    <row r="76" spans="1:6" s="2" customFormat="1" x14ac:dyDescent="0.2">
      <c r="A76" s="120"/>
      <c r="B76" s="121"/>
      <c r="C76" s="122"/>
      <c r="D76" s="122"/>
      <c r="E76" s="123"/>
      <c r="F76" s="1"/>
    </row>
    <row r="77" spans="1:6" s="2" customFormat="1" x14ac:dyDescent="0.2">
      <c r="A77" s="120"/>
      <c r="B77" s="121"/>
      <c r="C77" s="122"/>
      <c r="D77" s="122"/>
      <c r="E77" s="123"/>
      <c r="F77" s="1"/>
    </row>
    <row r="78" spans="1:6" s="2" customFormat="1" hidden="1" x14ac:dyDescent="0.2">
      <c r="A78" s="110"/>
      <c r="B78" s="111"/>
      <c r="C78" s="112"/>
      <c r="D78" s="112"/>
      <c r="E78" s="113"/>
      <c r="F78" s="1"/>
    </row>
    <row r="79" spans="1:6" ht="19.5" customHeight="1" x14ac:dyDescent="0.2">
      <c r="A79" s="72" t="s">
        <v>157</v>
      </c>
      <c r="B79" s="73">
        <f>SUM(B26:B78)</f>
        <v>4579.7</v>
      </c>
      <c r="C79" s="131" t="str">
        <f>IF(SUBTOTAL(3,B26:B78)=SUBTOTAL(103,B26:B78),'Summary and sign-off'!$A$48,'Summary and sign-off'!$A$49)</f>
        <v>Check - there are no hidden rows with data</v>
      </c>
      <c r="D79" s="144" t="str">
        <f>IF('Summary and sign-off'!F56='Summary and sign-off'!F54,'Summary and sign-off'!A51,'Summary and sign-off'!A50)</f>
        <v>Check - each entry provides sufficient information</v>
      </c>
      <c r="E79" s="144"/>
      <c r="F79" s="17"/>
    </row>
    <row r="80" spans="1:6" ht="10.5" customHeight="1" x14ac:dyDescent="0.2">
      <c r="A80" s="17"/>
      <c r="B80" s="19"/>
      <c r="C80" s="17"/>
      <c r="D80" s="17"/>
      <c r="E80" s="17"/>
      <c r="F80" s="17"/>
    </row>
    <row r="81" spans="1:6" ht="24.75" customHeight="1" x14ac:dyDescent="0.2">
      <c r="A81" s="145" t="s">
        <v>158</v>
      </c>
      <c r="B81" s="145"/>
      <c r="C81" s="145"/>
      <c r="D81" s="145"/>
      <c r="E81" s="145"/>
      <c r="F81" s="17"/>
    </row>
    <row r="82" spans="1:6" ht="27" customHeight="1" x14ac:dyDescent="0.2">
      <c r="A82" s="24" t="s">
        <v>121</v>
      </c>
      <c r="B82" s="24" t="s">
        <v>65</v>
      </c>
      <c r="C82" s="24" t="s">
        <v>159</v>
      </c>
      <c r="D82" s="24" t="s">
        <v>160</v>
      </c>
      <c r="E82" s="24" t="s">
        <v>125</v>
      </c>
      <c r="F82" s="28"/>
    </row>
    <row r="83" spans="1:6" s="2" customFormat="1" hidden="1" x14ac:dyDescent="0.2">
      <c r="A83" s="96"/>
      <c r="B83" s="97"/>
      <c r="C83" s="98"/>
      <c r="D83" s="98"/>
      <c r="E83" s="99"/>
      <c r="F83" s="1"/>
    </row>
    <row r="84" spans="1:6" s="2" customFormat="1" x14ac:dyDescent="0.2">
      <c r="A84" s="120">
        <v>44378</v>
      </c>
      <c r="B84" s="121">
        <v>14.5</v>
      </c>
      <c r="C84" s="122" t="s">
        <v>161</v>
      </c>
      <c r="D84" s="122" t="s">
        <v>136</v>
      </c>
      <c r="E84" s="123" t="s">
        <v>137</v>
      </c>
      <c r="F84" s="1"/>
    </row>
    <row r="85" spans="1:6" s="2" customFormat="1" x14ac:dyDescent="0.2">
      <c r="A85" s="120">
        <v>44470</v>
      </c>
      <c r="B85" s="121">
        <v>12.9</v>
      </c>
      <c r="C85" s="122" t="s">
        <v>162</v>
      </c>
      <c r="D85" s="122" t="s">
        <v>136</v>
      </c>
      <c r="E85" s="123" t="s">
        <v>137</v>
      </c>
      <c r="F85" s="1"/>
    </row>
    <row r="86" spans="1:6" s="2" customFormat="1" x14ac:dyDescent="0.2">
      <c r="A86" s="120"/>
      <c r="B86" s="121"/>
      <c r="C86" s="122"/>
      <c r="D86" s="122"/>
      <c r="E86" s="123"/>
      <c r="F86" s="1"/>
    </row>
    <row r="87" spans="1:6" s="2" customFormat="1" x14ac:dyDescent="0.2">
      <c r="A87" s="120"/>
      <c r="B87" s="121"/>
      <c r="C87" s="122"/>
      <c r="D87" s="122"/>
      <c r="E87" s="123"/>
      <c r="F87" s="1"/>
    </row>
    <row r="88" spans="1:6" s="2" customFormat="1" x14ac:dyDescent="0.2">
      <c r="A88" s="120"/>
      <c r="B88" s="121"/>
      <c r="C88" s="122"/>
      <c r="D88" s="122"/>
      <c r="E88" s="123"/>
      <c r="F88" s="1"/>
    </row>
    <row r="89" spans="1:6" s="2" customFormat="1" x14ac:dyDescent="0.2">
      <c r="A89" s="120"/>
      <c r="B89" s="121"/>
      <c r="C89" s="122"/>
      <c r="D89" s="122"/>
      <c r="E89" s="123"/>
      <c r="F89" s="1"/>
    </row>
    <row r="90" spans="1:6" s="2" customFormat="1" x14ac:dyDescent="0.2">
      <c r="A90" s="120"/>
      <c r="B90" s="121"/>
      <c r="C90" s="122"/>
      <c r="D90" s="122"/>
      <c r="E90" s="123"/>
      <c r="F90" s="1"/>
    </row>
    <row r="91" spans="1:6" s="2" customFormat="1" x14ac:dyDescent="0.2">
      <c r="A91" s="120"/>
      <c r="B91" s="121"/>
      <c r="C91" s="122"/>
      <c r="D91" s="122"/>
      <c r="E91" s="123"/>
      <c r="F91" s="1"/>
    </row>
    <row r="92" spans="1:6" s="2" customFormat="1" hidden="1" x14ac:dyDescent="0.2">
      <c r="A92" s="96"/>
      <c r="B92" s="97"/>
      <c r="C92" s="98"/>
      <c r="D92" s="98"/>
      <c r="E92" s="99"/>
      <c r="F92" s="1"/>
    </row>
    <row r="93" spans="1:6" ht="19.5" customHeight="1" x14ac:dyDescent="0.2">
      <c r="A93" s="72" t="s">
        <v>163</v>
      </c>
      <c r="B93" s="73">
        <f>SUM(B83:B92)</f>
        <v>27.4</v>
      </c>
      <c r="C93" s="131" t="str">
        <f>IF(SUBTOTAL(3,B83:B92)=SUBTOTAL(103,B83:B92),'Summary and sign-off'!$A$48,'Summary and sign-off'!$A$49)</f>
        <v>Check - there are no hidden rows with data</v>
      </c>
      <c r="D93" s="144" t="str">
        <f>IF('Summary and sign-off'!F57='Summary and sign-off'!F54,'Summary and sign-off'!A51,'Summary and sign-off'!A50)</f>
        <v>Check - each entry provides sufficient information</v>
      </c>
      <c r="E93" s="144"/>
      <c r="F93" s="17"/>
    </row>
    <row r="94" spans="1:6" ht="10.5" customHeight="1" x14ac:dyDescent="0.2">
      <c r="A94" s="17"/>
      <c r="B94" s="58"/>
      <c r="C94" s="19"/>
      <c r="D94" s="17"/>
      <c r="E94" s="17"/>
      <c r="F94" s="17"/>
    </row>
    <row r="95" spans="1:6" ht="34.5" customHeight="1" x14ac:dyDescent="0.2">
      <c r="A95" s="31" t="s">
        <v>164</v>
      </c>
      <c r="B95" s="59">
        <f>B22+B79+B93</f>
        <v>4607.0999999999995</v>
      </c>
      <c r="C95" s="32"/>
      <c r="D95" s="32"/>
      <c r="E95" s="32"/>
      <c r="F95" s="17"/>
    </row>
    <row r="96" spans="1:6" x14ac:dyDescent="0.2">
      <c r="A96" s="17"/>
      <c r="B96" s="19"/>
      <c r="C96" s="17"/>
      <c r="D96" s="17"/>
      <c r="E96" s="17"/>
      <c r="F96" s="17"/>
    </row>
    <row r="97" spans="1:6" x14ac:dyDescent="0.2">
      <c r="A97" s="18" t="s">
        <v>76</v>
      </c>
      <c r="B97" s="19"/>
      <c r="C97" s="17"/>
      <c r="D97" s="17"/>
      <c r="E97" s="17"/>
      <c r="F97" s="17"/>
    </row>
    <row r="98" spans="1:6" ht="12.6" customHeight="1" x14ac:dyDescent="0.2">
      <c r="A98" s="20" t="s">
        <v>165</v>
      </c>
      <c r="F98" s="17"/>
    </row>
    <row r="99" spans="1:6" ht="12.95" customHeight="1" x14ac:dyDescent="0.2">
      <c r="A99" s="20" t="s">
        <v>166</v>
      </c>
      <c r="B99" s="17"/>
      <c r="D99" s="17"/>
      <c r="F99" s="17"/>
    </row>
    <row r="100" spans="1:6" x14ac:dyDescent="0.2">
      <c r="A100" s="20" t="s">
        <v>167</v>
      </c>
      <c r="F100" s="17"/>
    </row>
    <row r="101" spans="1:6" x14ac:dyDescent="0.2">
      <c r="A101" s="20" t="s">
        <v>82</v>
      </c>
      <c r="B101" s="19"/>
      <c r="C101" s="17"/>
      <c r="D101" s="17"/>
      <c r="E101" s="17"/>
      <c r="F101" s="17"/>
    </row>
    <row r="102" spans="1:6" ht="12.95" customHeight="1" x14ac:dyDescent="0.2">
      <c r="A102" s="20" t="s">
        <v>168</v>
      </c>
      <c r="B102" s="17"/>
      <c r="D102" s="17"/>
      <c r="F102" s="17"/>
    </row>
    <row r="103" spans="1:6" x14ac:dyDescent="0.2">
      <c r="A103" s="20" t="s">
        <v>169</v>
      </c>
      <c r="F103" s="17"/>
    </row>
    <row r="104" spans="1:6" x14ac:dyDescent="0.2">
      <c r="A104" s="20" t="s">
        <v>170</v>
      </c>
      <c r="B104" s="20"/>
      <c r="C104" s="20"/>
      <c r="D104" s="20"/>
      <c r="F104" s="17"/>
    </row>
    <row r="105" spans="1:6" x14ac:dyDescent="0.2">
      <c r="A105" s="26"/>
      <c r="B105" s="17"/>
      <c r="C105" s="17"/>
      <c r="D105" s="17"/>
      <c r="E105" s="17"/>
      <c r="F105" s="17"/>
    </row>
    <row r="106" spans="1:6" hidden="1" x14ac:dyDescent="0.2">
      <c r="A106" s="26"/>
      <c r="B106" s="17"/>
      <c r="C106" s="17"/>
      <c r="D106" s="17"/>
      <c r="E106" s="17"/>
      <c r="F106" s="17"/>
    </row>
    <row r="107" spans="1:6" x14ac:dyDescent="0.2"/>
    <row r="108" spans="1:6" x14ac:dyDescent="0.2"/>
    <row r="109" spans="1:6" x14ac:dyDescent="0.2"/>
    <row r="110" spans="1:6" x14ac:dyDescent="0.2"/>
    <row r="111" spans="1:6" ht="12.75" hidden="1" customHeight="1" x14ac:dyDescent="0.2"/>
    <row r="112" spans="1:6" x14ac:dyDescent="0.2"/>
    <row r="113" spans="1:6" x14ac:dyDescent="0.2"/>
    <row r="114" spans="1:6" hidden="1" x14ac:dyDescent="0.2">
      <c r="A114" s="26"/>
      <c r="B114" s="17"/>
      <c r="C114" s="17"/>
      <c r="D114" s="17"/>
      <c r="E114" s="17"/>
      <c r="F114" s="17"/>
    </row>
    <row r="115" spans="1:6" hidden="1" x14ac:dyDescent="0.2">
      <c r="A115" s="26"/>
      <c r="B115" s="17"/>
      <c r="C115" s="17"/>
      <c r="D115" s="17"/>
      <c r="E115" s="17"/>
      <c r="F115" s="17"/>
    </row>
    <row r="116" spans="1:6" hidden="1" x14ac:dyDescent="0.2">
      <c r="A116" s="26"/>
      <c r="B116" s="17"/>
      <c r="C116" s="17"/>
      <c r="D116" s="17"/>
      <c r="E116" s="17"/>
      <c r="F116" s="17"/>
    </row>
    <row r="117" spans="1:6" hidden="1" x14ac:dyDescent="0.2">
      <c r="A117" s="26"/>
      <c r="B117" s="17"/>
      <c r="C117" s="17"/>
      <c r="D117" s="17"/>
      <c r="E117" s="17"/>
      <c r="F117" s="17"/>
    </row>
    <row r="118" spans="1:6" hidden="1" x14ac:dyDescent="0.2">
      <c r="A118" s="26"/>
      <c r="B118" s="17"/>
      <c r="C118" s="17"/>
      <c r="D118" s="17"/>
      <c r="E118" s="17"/>
      <c r="F118" s="17"/>
    </row>
    <row r="119" spans="1:6" x14ac:dyDescent="0.2"/>
    <row r="120" spans="1:6" x14ac:dyDescent="0.2"/>
    <row r="121" spans="1:6" x14ac:dyDescent="0.2"/>
    <row r="122" spans="1:6" x14ac:dyDescent="0.2"/>
    <row r="123" spans="1:6" x14ac:dyDescent="0.2"/>
    <row r="124" spans="1:6"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3" x14ac:dyDescent="0.2"/>
    <row r="145" x14ac:dyDescent="0.2"/>
    <row r="146" x14ac:dyDescent="0.2"/>
    <row r="147" x14ac:dyDescent="0.2"/>
    <row r="148" x14ac:dyDescent="0.2"/>
    <row r="149" x14ac:dyDescent="0.2"/>
    <row r="150" x14ac:dyDescent="0.2"/>
    <row r="151" x14ac:dyDescent="0.2"/>
    <row r="152" x14ac:dyDescent="0.2"/>
  </sheetData>
  <sheetProtection sheet="1" formatCells="0" formatRows="0" insertColumns="0" insertRows="0" deleteRows="0"/>
  <mergeCells count="15">
    <mergeCell ref="B7:E7"/>
    <mergeCell ref="B5:E5"/>
    <mergeCell ref="D93:E93"/>
    <mergeCell ref="A1:E1"/>
    <mergeCell ref="A24:E24"/>
    <mergeCell ref="A81:E81"/>
    <mergeCell ref="B2:E2"/>
    <mergeCell ref="B3:E3"/>
    <mergeCell ref="B4:E4"/>
    <mergeCell ref="A8:E8"/>
    <mergeCell ref="A9:E9"/>
    <mergeCell ref="B6:E6"/>
    <mergeCell ref="D22:E22"/>
    <mergeCell ref="D79:E7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77:A78 A12 A21 A83 A92 A26:A3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4:A91 A34:A7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B83:B92 B12:B21 B26:B78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113</v>
      </c>
      <c r="B1" s="140"/>
      <c r="C1" s="140"/>
      <c r="D1" s="140"/>
      <c r="E1" s="140"/>
    </row>
    <row r="2" spans="1:6" ht="21" customHeight="1" x14ac:dyDescent="0.2">
      <c r="A2" s="3" t="s">
        <v>52</v>
      </c>
      <c r="B2" s="143" t="str">
        <f>'Summary and sign-off'!B2:F2</f>
        <v>WorkSafe New Zealand</v>
      </c>
      <c r="C2" s="143"/>
      <c r="D2" s="143"/>
      <c r="E2" s="143"/>
    </row>
    <row r="3" spans="1:6" ht="21" customHeight="1" x14ac:dyDescent="0.2">
      <c r="A3" s="3" t="s">
        <v>114</v>
      </c>
      <c r="B3" s="143" t="str">
        <f>'Summary and sign-off'!B3:F3</f>
        <v>Phil Parkes</v>
      </c>
      <c r="C3" s="143"/>
      <c r="D3" s="143"/>
      <c r="E3" s="143"/>
    </row>
    <row r="4" spans="1:6" ht="21" customHeight="1" x14ac:dyDescent="0.2">
      <c r="A4" s="3" t="s">
        <v>115</v>
      </c>
      <c r="B4" s="143">
        <f>'Summary and sign-off'!B4:F4</f>
        <v>44378</v>
      </c>
      <c r="C4" s="143"/>
      <c r="D4" s="143"/>
      <c r="E4" s="143"/>
    </row>
    <row r="5" spans="1:6" ht="21" customHeight="1" x14ac:dyDescent="0.2">
      <c r="A5" s="3" t="s">
        <v>116</v>
      </c>
      <c r="B5" s="143">
        <f>'Summary and sign-off'!B5:F5</f>
        <v>44742</v>
      </c>
      <c r="C5" s="143"/>
      <c r="D5" s="143"/>
      <c r="E5" s="143"/>
    </row>
    <row r="6" spans="1:6" ht="21" customHeight="1" x14ac:dyDescent="0.2">
      <c r="A6" s="3" t="s">
        <v>117</v>
      </c>
      <c r="B6" s="138" t="s">
        <v>83</v>
      </c>
      <c r="C6" s="138"/>
      <c r="D6" s="138"/>
      <c r="E6" s="138"/>
    </row>
    <row r="7" spans="1:6" ht="21" customHeight="1" x14ac:dyDescent="0.2">
      <c r="A7" s="3" t="s">
        <v>58</v>
      </c>
      <c r="B7" s="138" t="s">
        <v>86</v>
      </c>
      <c r="C7" s="138"/>
      <c r="D7" s="138"/>
      <c r="E7" s="138"/>
    </row>
    <row r="8" spans="1:6" ht="35.25" customHeight="1" x14ac:dyDescent="0.25">
      <c r="A8" s="153" t="s">
        <v>171</v>
      </c>
      <c r="B8" s="153"/>
      <c r="C8" s="154"/>
      <c r="D8" s="154"/>
      <c r="E8" s="154"/>
      <c r="F8" s="27"/>
    </row>
    <row r="9" spans="1:6" ht="35.25" customHeight="1" x14ac:dyDescent="0.25">
      <c r="A9" s="151" t="s">
        <v>172</v>
      </c>
      <c r="B9" s="152"/>
      <c r="C9" s="152"/>
      <c r="D9" s="152"/>
      <c r="E9" s="152"/>
      <c r="F9" s="27"/>
    </row>
    <row r="10" spans="1:6" ht="27" customHeight="1" x14ac:dyDescent="0.2">
      <c r="A10" s="24" t="s">
        <v>173</v>
      </c>
      <c r="B10" s="24" t="s">
        <v>65</v>
      </c>
      <c r="C10" s="24" t="s">
        <v>174</v>
      </c>
      <c r="D10" s="24" t="s">
        <v>175</v>
      </c>
      <c r="E10" s="24" t="s">
        <v>125</v>
      </c>
      <c r="F10" s="20"/>
    </row>
    <row r="11" spans="1:6" s="2" customFormat="1" hidden="1" x14ac:dyDescent="0.2">
      <c r="A11" s="100"/>
      <c r="B11" s="97"/>
      <c r="C11" s="101"/>
      <c r="D11" s="101"/>
      <c r="E11" s="102"/>
    </row>
    <row r="12" spans="1:6" s="2" customFormat="1" x14ac:dyDescent="0.2">
      <c r="A12" s="120"/>
      <c r="B12" s="121"/>
      <c r="C12" s="125"/>
      <c r="D12" s="125"/>
      <c r="E12" s="126"/>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176</v>
      </c>
      <c r="B25" s="63">
        <f>SUM(B11:B24)</f>
        <v>0</v>
      </c>
      <c r="C25" s="71" t="str">
        <f>IF(SUBTOTAL(3,B11:B24)=SUBTOTAL(103,B11:B24),'Summary and sign-off'!$A$48,'Summary and sign-off'!$A$49)</f>
        <v>Check - there are no hidden rows with data</v>
      </c>
      <c r="D25" s="144" t="str">
        <f>IF('Summary and sign-off'!F58='Summary and sign-off'!F54,'Summary and sign-off'!A51,'Summary and sign-off'!A50)</f>
        <v>Check - each entry provides sufficient information</v>
      </c>
      <c r="E25" s="144"/>
      <c r="F25" s="2"/>
    </row>
    <row r="26" spans="1:6" x14ac:dyDescent="0.2">
      <c r="A26" s="18"/>
      <c r="B26" s="17"/>
      <c r="C26" s="17"/>
      <c r="D26" s="17"/>
      <c r="E26" s="17"/>
    </row>
    <row r="27" spans="1:6" x14ac:dyDescent="0.2">
      <c r="A27" s="18" t="s">
        <v>76</v>
      </c>
      <c r="B27" s="19"/>
      <c r="C27" s="17"/>
      <c r="D27" s="17"/>
      <c r="E27" s="17"/>
    </row>
    <row r="28" spans="1:6" ht="12.75" customHeight="1" x14ac:dyDescent="0.2">
      <c r="A28" s="20" t="s">
        <v>177</v>
      </c>
      <c r="B28" s="20"/>
      <c r="C28" s="20"/>
      <c r="D28" s="20"/>
      <c r="E28" s="20"/>
    </row>
    <row r="29" spans="1:6" x14ac:dyDescent="0.2">
      <c r="A29" s="20" t="s">
        <v>178</v>
      </c>
      <c r="B29" s="20"/>
      <c r="C29" s="28"/>
      <c r="D29" s="28"/>
      <c r="E29" s="28"/>
    </row>
    <row r="30" spans="1:6" x14ac:dyDescent="0.2">
      <c r="A30" s="20" t="s">
        <v>82</v>
      </c>
      <c r="B30" s="19"/>
      <c r="C30" s="17"/>
      <c r="D30" s="17"/>
      <c r="E30" s="17"/>
      <c r="F30" s="17"/>
    </row>
    <row r="31" spans="1:6" x14ac:dyDescent="0.2">
      <c r="A31" s="20" t="s">
        <v>179</v>
      </c>
      <c r="B31" s="20"/>
      <c r="C31" s="28"/>
      <c r="D31" s="28"/>
      <c r="E31" s="28"/>
    </row>
    <row r="32" spans="1:6" ht="12.75" customHeight="1" x14ac:dyDescent="0.2">
      <c r="A32" s="20" t="s">
        <v>180</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113</v>
      </c>
      <c r="B1" s="140"/>
      <c r="C1" s="140"/>
      <c r="D1" s="140"/>
      <c r="E1" s="140"/>
    </row>
    <row r="2" spans="1:6" ht="21" customHeight="1" x14ac:dyDescent="0.2">
      <c r="A2" s="3" t="s">
        <v>52</v>
      </c>
      <c r="B2" s="143" t="str">
        <f>'Summary and sign-off'!B2:F2</f>
        <v>WorkSafe New Zealand</v>
      </c>
      <c r="C2" s="143"/>
      <c r="D2" s="143"/>
      <c r="E2" s="143"/>
    </row>
    <row r="3" spans="1:6" ht="21" customHeight="1" x14ac:dyDescent="0.2">
      <c r="A3" s="3" t="s">
        <v>114</v>
      </c>
      <c r="B3" s="143" t="str">
        <f>'Summary and sign-off'!B3:F3</f>
        <v>Phil Parkes</v>
      </c>
      <c r="C3" s="143"/>
      <c r="D3" s="143"/>
      <c r="E3" s="143"/>
    </row>
    <row r="4" spans="1:6" ht="21" customHeight="1" x14ac:dyDescent="0.2">
      <c r="A4" s="3" t="s">
        <v>115</v>
      </c>
      <c r="B4" s="143">
        <f>'Summary and sign-off'!B4:F4</f>
        <v>44378</v>
      </c>
      <c r="C4" s="143"/>
      <c r="D4" s="143"/>
      <c r="E4" s="143"/>
    </row>
    <row r="5" spans="1:6" ht="21" customHeight="1" x14ac:dyDescent="0.2">
      <c r="A5" s="3" t="s">
        <v>116</v>
      </c>
      <c r="B5" s="143">
        <f>'Summary and sign-off'!B5:F5</f>
        <v>44742</v>
      </c>
      <c r="C5" s="143"/>
      <c r="D5" s="143"/>
      <c r="E5" s="143"/>
    </row>
    <row r="6" spans="1:6" ht="21" customHeight="1" x14ac:dyDescent="0.2">
      <c r="A6" s="3" t="s">
        <v>117</v>
      </c>
      <c r="B6" s="138" t="s">
        <v>83</v>
      </c>
      <c r="C6" s="138"/>
      <c r="D6" s="138"/>
      <c r="E6" s="138"/>
      <c r="F6" s="23"/>
    </row>
    <row r="7" spans="1:6" ht="21" customHeight="1" x14ac:dyDescent="0.2">
      <c r="A7" s="3" t="s">
        <v>58</v>
      </c>
      <c r="B7" s="138" t="s">
        <v>86</v>
      </c>
      <c r="C7" s="138"/>
      <c r="D7" s="138"/>
      <c r="E7" s="138"/>
      <c r="F7" s="23"/>
    </row>
    <row r="8" spans="1:6" ht="35.25" customHeight="1" x14ac:dyDescent="0.2">
      <c r="A8" s="147" t="s">
        <v>181</v>
      </c>
      <c r="B8" s="147"/>
      <c r="C8" s="154"/>
      <c r="D8" s="154"/>
      <c r="E8" s="154"/>
    </row>
    <row r="9" spans="1:6" ht="35.25" customHeight="1" x14ac:dyDescent="0.2">
      <c r="A9" s="155" t="s">
        <v>182</v>
      </c>
      <c r="B9" s="156"/>
      <c r="C9" s="156"/>
      <c r="D9" s="156"/>
      <c r="E9" s="156"/>
    </row>
    <row r="10" spans="1:6" ht="27" customHeight="1" x14ac:dyDescent="0.2">
      <c r="A10" s="24" t="s">
        <v>121</v>
      </c>
      <c r="B10" s="24" t="s">
        <v>65</v>
      </c>
      <c r="C10" s="24" t="s">
        <v>183</v>
      </c>
      <c r="D10" s="24" t="s">
        <v>184</v>
      </c>
      <c r="E10" s="24" t="s">
        <v>125</v>
      </c>
      <c r="F10" s="20"/>
    </row>
    <row r="11" spans="1:6" s="2" customFormat="1" hidden="1" x14ac:dyDescent="0.2">
      <c r="A11" s="100"/>
      <c r="B11" s="97"/>
      <c r="C11" s="101"/>
      <c r="D11" s="101"/>
      <c r="E11" s="102"/>
    </row>
    <row r="12" spans="1:6" s="2" customFormat="1" x14ac:dyDescent="0.2">
      <c r="A12" s="120">
        <v>44374</v>
      </c>
      <c r="B12" s="121">
        <f>25.4/20*23</f>
        <v>29.21</v>
      </c>
      <c r="C12" s="125" t="s">
        <v>185</v>
      </c>
      <c r="D12" s="125" t="s">
        <v>185</v>
      </c>
      <c r="E12" s="126" t="s">
        <v>137</v>
      </c>
    </row>
    <row r="13" spans="1:6" s="2" customFormat="1" x14ac:dyDescent="0.2">
      <c r="A13" s="120">
        <v>44404</v>
      </c>
      <c r="B13" s="121">
        <f>23.59/20*23</f>
        <v>27.128499999999999</v>
      </c>
      <c r="C13" s="125" t="s">
        <v>185</v>
      </c>
      <c r="D13" s="125" t="s">
        <v>185</v>
      </c>
      <c r="E13" s="126" t="s">
        <v>137</v>
      </c>
    </row>
    <row r="14" spans="1:6" s="2" customFormat="1" x14ac:dyDescent="0.2">
      <c r="A14" s="120">
        <v>44435</v>
      </c>
      <c r="B14" s="121">
        <f>78.18/20*23</f>
        <v>89.907000000000011</v>
      </c>
      <c r="C14" s="125" t="s">
        <v>185</v>
      </c>
      <c r="D14" s="125" t="s">
        <v>185</v>
      </c>
      <c r="E14" s="126" t="s">
        <v>137</v>
      </c>
    </row>
    <row r="15" spans="1:6" s="2" customFormat="1" x14ac:dyDescent="0.2">
      <c r="A15" s="120">
        <v>44466</v>
      </c>
      <c r="B15" s="121">
        <f>23.02/20*23</f>
        <v>26.472999999999999</v>
      </c>
      <c r="C15" s="125" t="s">
        <v>185</v>
      </c>
      <c r="D15" s="125" t="s">
        <v>185</v>
      </c>
      <c r="E15" s="126" t="s">
        <v>137</v>
      </c>
    </row>
    <row r="16" spans="1:6" s="2" customFormat="1" x14ac:dyDescent="0.2">
      <c r="A16" s="120">
        <v>44496</v>
      </c>
      <c r="B16" s="121">
        <f>22.85/20*23</f>
        <v>26.277500000000003</v>
      </c>
      <c r="C16" s="125" t="s">
        <v>185</v>
      </c>
      <c r="D16" s="125" t="s">
        <v>185</v>
      </c>
      <c r="E16" s="126" t="s">
        <v>137</v>
      </c>
    </row>
    <row r="17" spans="1:5" s="2" customFormat="1" x14ac:dyDescent="0.2">
      <c r="A17" s="120">
        <v>44527</v>
      </c>
      <c r="B17" s="121">
        <f>23.19/20*23</f>
        <v>26.668499999999998</v>
      </c>
      <c r="C17" s="125" t="s">
        <v>185</v>
      </c>
      <c r="D17" s="125" t="s">
        <v>185</v>
      </c>
      <c r="E17" s="126" t="s">
        <v>137</v>
      </c>
    </row>
    <row r="18" spans="1:5" s="2" customFormat="1" x14ac:dyDescent="0.2">
      <c r="A18" s="120">
        <v>44561</v>
      </c>
      <c r="B18" s="121">
        <f>24.34/20*23</f>
        <v>27.991000000000003</v>
      </c>
      <c r="C18" s="125" t="s">
        <v>185</v>
      </c>
      <c r="D18" s="125" t="s">
        <v>185</v>
      </c>
      <c r="E18" s="126" t="s">
        <v>137</v>
      </c>
    </row>
    <row r="19" spans="1:5" s="2" customFormat="1" x14ac:dyDescent="0.2">
      <c r="A19" s="120">
        <v>44588</v>
      </c>
      <c r="B19" s="121">
        <f>23.19/20*23</f>
        <v>26.668499999999998</v>
      </c>
      <c r="C19" s="125" t="s">
        <v>185</v>
      </c>
      <c r="D19" s="125" t="s">
        <v>185</v>
      </c>
      <c r="E19" s="126" t="s">
        <v>137</v>
      </c>
    </row>
    <row r="20" spans="1:5" s="2" customFormat="1" x14ac:dyDescent="0.2">
      <c r="A20" s="120">
        <v>44619</v>
      </c>
      <c r="B20" s="121">
        <f>52.11/20*23</f>
        <v>59.926500000000004</v>
      </c>
      <c r="C20" s="125" t="s">
        <v>185</v>
      </c>
      <c r="D20" s="125" t="s">
        <v>185</v>
      </c>
      <c r="E20" s="126" t="s">
        <v>137</v>
      </c>
    </row>
    <row r="21" spans="1:5" s="2" customFormat="1" x14ac:dyDescent="0.2">
      <c r="A21" s="120">
        <v>44647</v>
      </c>
      <c r="B21" s="121">
        <f>36.26/20*23</f>
        <v>41.698999999999998</v>
      </c>
      <c r="C21" s="125" t="s">
        <v>185</v>
      </c>
      <c r="D21" s="125" t="s">
        <v>185</v>
      </c>
      <c r="E21" s="126" t="s">
        <v>137</v>
      </c>
    </row>
    <row r="22" spans="1:5" s="2" customFormat="1" x14ac:dyDescent="0.2">
      <c r="A22" s="124">
        <v>44678</v>
      </c>
      <c r="B22" s="121">
        <f>122.13/20*23</f>
        <v>140.4495</v>
      </c>
      <c r="C22" s="125" t="s">
        <v>185</v>
      </c>
      <c r="D22" s="125" t="s">
        <v>185</v>
      </c>
      <c r="E22" s="126" t="s">
        <v>137</v>
      </c>
    </row>
    <row r="23" spans="1:5" s="2" customFormat="1" x14ac:dyDescent="0.2">
      <c r="A23" s="124">
        <v>44708</v>
      </c>
      <c r="B23" s="121">
        <f>58.88/20*23+27</f>
        <v>94.712000000000003</v>
      </c>
      <c r="C23" s="125" t="s">
        <v>185</v>
      </c>
      <c r="D23" s="125" t="s">
        <v>185</v>
      </c>
      <c r="E23" s="126" t="s">
        <v>137</v>
      </c>
    </row>
    <row r="24" spans="1:5" s="2" customFormat="1" x14ac:dyDescent="0.2">
      <c r="A24" s="120">
        <v>44739</v>
      </c>
      <c r="B24" s="121">
        <f>38.17/20*23</f>
        <v>43.895499999999998</v>
      </c>
      <c r="C24" s="125" t="s">
        <v>185</v>
      </c>
      <c r="D24" s="125" t="s">
        <v>185</v>
      </c>
      <c r="E24" s="126" t="s">
        <v>137</v>
      </c>
    </row>
    <row r="25" spans="1:5" s="2" customFormat="1" x14ac:dyDescent="0.2">
      <c r="A25" s="124">
        <v>44469</v>
      </c>
      <c r="B25" s="121">
        <v>1750</v>
      </c>
      <c r="C25" s="125" t="s">
        <v>186</v>
      </c>
      <c r="D25" s="125" t="s">
        <v>187</v>
      </c>
      <c r="E25" s="126" t="s">
        <v>137</v>
      </c>
    </row>
    <row r="26" spans="1:5" s="2" customFormat="1" x14ac:dyDescent="0.2">
      <c r="A26" s="120">
        <v>44496</v>
      </c>
      <c r="B26" s="121">
        <v>1400</v>
      </c>
      <c r="C26" s="125" t="s">
        <v>186</v>
      </c>
      <c r="D26" s="125" t="s">
        <v>187</v>
      </c>
      <c r="E26" s="126" t="s">
        <v>137</v>
      </c>
    </row>
    <row r="27" spans="1:5" s="2" customFormat="1" x14ac:dyDescent="0.2">
      <c r="A27" s="120">
        <v>44530</v>
      </c>
      <c r="B27" s="121">
        <v>1575</v>
      </c>
      <c r="C27" s="125" t="s">
        <v>186</v>
      </c>
      <c r="D27" s="125" t="s">
        <v>187</v>
      </c>
      <c r="E27" s="126" t="s">
        <v>137</v>
      </c>
    </row>
    <row r="28" spans="1:5" s="2" customFormat="1" x14ac:dyDescent="0.2">
      <c r="A28" s="120">
        <v>44561</v>
      </c>
      <c r="B28" s="121">
        <v>525</v>
      </c>
      <c r="C28" s="125" t="s">
        <v>186</v>
      </c>
      <c r="D28" s="125" t="s">
        <v>187</v>
      </c>
      <c r="E28" s="126" t="s">
        <v>137</v>
      </c>
    </row>
    <row r="29" spans="1:5" s="2" customFormat="1" x14ac:dyDescent="0.2">
      <c r="A29" s="120">
        <v>44616</v>
      </c>
      <c r="B29" s="121">
        <v>1050</v>
      </c>
      <c r="C29" s="125" t="s">
        <v>186</v>
      </c>
      <c r="D29" s="125" t="s">
        <v>187</v>
      </c>
      <c r="E29" s="126" t="s">
        <v>137</v>
      </c>
    </row>
    <row r="30" spans="1:5" s="2" customFormat="1" x14ac:dyDescent="0.2">
      <c r="A30" s="120">
        <v>44655</v>
      </c>
      <c r="B30" s="121">
        <v>1400</v>
      </c>
      <c r="C30" s="125" t="s">
        <v>186</v>
      </c>
      <c r="D30" s="125" t="s">
        <v>187</v>
      </c>
      <c r="E30" s="126" t="s">
        <v>137</v>
      </c>
    </row>
    <row r="31" spans="1:5" s="2" customFormat="1" x14ac:dyDescent="0.2">
      <c r="A31" s="120">
        <v>44690</v>
      </c>
      <c r="B31" s="121">
        <v>525</v>
      </c>
      <c r="C31" s="125" t="s">
        <v>186</v>
      </c>
      <c r="D31" s="125" t="s">
        <v>187</v>
      </c>
      <c r="E31" s="126" t="s">
        <v>137</v>
      </c>
    </row>
    <row r="32" spans="1:5" s="2" customFormat="1" x14ac:dyDescent="0.2">
      <c r="A32" s="120">
        <v>44709</v>
      </c>
      <c r="B32" s="121">
        <v>1400</v>
      </c>
      <c r="C32" s="125" t="s">
        <v>186</v>
      </c>
      <c r="D32" s="125" t="s">
        <v>187</v>
      </c>
      <c r="E32" s="126" t="s">
        <v>137</v>
      </c>
    </row>
    <row r="33" spans="1:5" s="2" customFormat="1" x14ac:dyDescent="0.2">
      <c r="A33" s="120">
        <v>44710</v>
      </c>
      <c r="B33" s="121">
        <v>250</v>
      </c>
      <c r="C33" s="125" t="s">
        <v>188</v>
      </c>
      <c r="D33" s="125" t="s">
        <v>187</v>
      </c>
      <c r="E33" s="126" t="s">
        <v>137</v>
      </c>
    </row>
    <row r="34" spans="1:5" s="2" customFormat="1" x14ac:dyDescent="0.2">
      <c r="A34" s="124"/>
      <c r="B34" s="121"/>
      <c r="C34" s="125"/>
      <c r="D34" s="125"/>
      <c r="E34" s="126"/>
    </row>
    <row r="35" spans="1:5" s="2" customFormat="1" x14ac:dyDescent="0.2">
      <c r="A35" s="124"/>
      <c r="B35" s="121"/>
      <c r="C35" s="125"/>
      <c r="D35" s="125"/>
      <c r="E35" s="126"/>
    </row>
    <row r="36" spans="1:5" s="2" customFormat="1" x14ac:dyDescent="0.2">
      <c r="A36" s="124"/>
      <c r="B36" s="121"/>
      <c r="C36" s="125"/>
      <c r="D36" s="125"/>
      <c r="E36" s="126"/>
    </row>
    <row r="37" spans="1:5" s="2" customFormat="1" x14ac:dyDescent="0.2">
      <c r="A37" s="124"/>
      <c r="B37" s="121"/>
      <c r="C37" s="125"/>
      <c r="D37" s="125"/>
      <c r="E37" s="126"/>
    </row>
    <row r="38" spans="1:5" s="2" customFormat="1" x14ac:dyDescent="0.2">
      <c r="A38" s="124"/>
      <c r="B38" s="121"/>
      <c r="C38" s="125"/>
      <c r="D38" s="125"/>
      <c r="E38" s="126"/>
    </row>
    <row r="39" spans="1:5" s="2" customFormat="1" x14ac:dyDescent="0.2">
      <c r="A39" s="120"/>
      <c r="B39" s="121"/>
      <c r="C39" s="125"/>
      <c r="D39" s="125"/>
      <c r="E39" s="126"/>
    </row>
    <row r="40" spans="1:5" s="2" customFormat="1" x14ac:dyDescent="0.2">
      <c r="A40" s="120"/>
      <c r="B40" s="121"/>
      <c r="C40" s="125"/>
      <c r="D40" s="125"/>
      <c r="E40" s="126"/>
    </row>
    <row r="41" spans="1:5" s="2" customFormat="1" x14ac:dyDescent="0.2">
      <c r="A41" s="120"/>
      <c r="B41" s="121"/>
      <c r="C41" s="125"/>
      <c r="D41" s="125"/>
      <c r="E41" s="126"/>
    </row>
    <row r="42" spans="1:5" s="2" customFormat="1" x14ac:dyDescent="0.2">
      <c r="A42" s="124"/>
      <c r="B42" s="121"/>
      <c r="C42" s="125"/>
      <c r="D42" s="125"/>
      <c r="E42" s="126"/>
    </row>
    <row r="43" spans="1:5" s="2" customFormat="1" x14ac:dyDescent="0.2">
      <c r="A43" s="124"/>
      <c r="B43" s="121"/>
      <c r="C43" s="125"/>
      <c r="D43" s="125"/>
      <c r="E43" s="126"/>
    </row>
    <row r="44" spans="1:5" s="2" customFormat="1" hidden="1" x14ac:dyDescent="0.2">
      <c r="A44" s="100"/>
      <c r="B44" s="97"/>
      <c r="C44" s="101"/>
      <c r="D44" s="101"/>
      <c r="E44" s="102"/>
    </row>
    <row r="45" spans="1:5" ht="34.5" customHeight="1" x14ac:dyDescent="0.2">
      <c r="A45" s="54" t="s">
        <v>189</v>
      </c>
      <c r="B45" s="63">
        <f>SUM(B11:B44)</f>
        <v>10536.0065</v>
      </c>
      <c r="C45" s="71" t="str">
        <f>IF(SUBTOTAL(3,B11:B44)=SUBTOTAL(103,B11:B44),'Summary and sign-off'!$A$48,'Summary and sign-off'!$A$49)</f>
        <v>Check - there are no hidden rows with data</v>
      </c>
      <c r="D45" s="144" t="str">
        <f>IF('Summary and sign-off'!F59='Summary and sign-off'!F54,'Summary and sign-off'!A51,'Summary and sign-off'!A50)</f>
        <v>Check - each entry provides sufficient information</v>
      </c>
      <c r="E45" s="144"/>
    </row>
    <row r="46" spans="1:5" ht="14.1" customHeight="1" x14ac:dyDescent="0.2">
      <c r="B46" s="17"/>
      <c r="C46" s="17"/>
      <c r="D46" s="17"/>
      <c r="E46" s="17"/>
    </row>
    <row r="47" spans="1:5" x14ac:dyDescent="0.2">
      <c r="A47" s="18" t="s">
        <v>190</v>
      </c>
      <c r="B47" s="17"/>
      <c r="C47" s="17"/>
      <c r="D47" s="17"/>
      <c r="E47" s="17"/>
    </row>
    <row r="48" spans="1:5" ht="12.6" customHeight="1" x14ac:dyDescent="0.2">
      <c r="A48" s="20" t="s">
        <v>165</v>
      </c>
      <c r="B48" s="17"/>
      <c r="C48" s="17"/>
      <c r="D48" s="17"/>
      <c r="E48" s="17"/>
    </row>
    <row r="49" spans="1:6" x14ac:dyDescent="0.2">
      <c r="A49" s="20" t="s">
        <v>82</v>
      </c>
      <c r="B49" s="19"/>
      <c r="C49" s="17"/>
      <c r="D49" s="17"/>
      <c r="E49" s="17"/>
      <c r="F49" s="17"/>
    </row>
    <row r="50" spans="1:6" x14ac:dyDescent="0.2">
      <c r="A50" s="20" t="s">
        <v>179</v>
      </c>
      <c r="C50" s="17"/>
      <c r="D50" s="17"/>
      <c r="E50" s="17"/>
      <c r="F50" s="17"/>
    </row>
    <row r="51" spans="1:6" ht="12.75" customHeight="1" x14ac:dyDescent="0.2">
      <c r="A51" s="20" t="s">
        <v>180</v>
      </c>
      <c r="B51" s="25"/>
      <c r="C51" s="22"/>
      <c r="D51" s="22"/>
      <c r="E51" s="22"/>
      <c r="F51" s="22"/>
    </row>
    <row r="52" spans="1:6" x14ac:dyDescent="0.2">
      <c r="B52" s="26"/>
      <c r="C52" s="17"/>
      <c r="D52" s="17"/>
      <c r="E52" s="17"/>
    </row>
    <row r="53" spans="1:6" hidden="1" x14ac:dyDescent="0.2">
      <c r="A53" s="17"/>
      <c r="B53" s="17"/>
      <c r="C53" s="17"/>
      <c r="D53" s="17"/>
    </row>
    <row r="54" spans="1:6" ht="12.75" hidden="1" customHeight="1" x14ac:dyDescent="0.2"/>
    <row r="55" spans="1:6" hidden="1" x14ac:dyDescent="0.2">
      <c r="A55" s="17"/>
      <c r="B55" s="17"/>
      <c r="C55" s="17"/>
      <c r="D55" s="17"/>
      <c r="E55" s="17"/>
    </row>
    <row r="56" spans="1:6" hidden="1" x14ac:dyDescent="0.2">
      <c r="A56" s="17"/>
      <c r="B56" s="17"/>
      <c r="C56" s="17"/>
      <c r="D56" s="17"/>
      <c r="E56" s="17"/>
    </row>
    <row r="57" spans="1:6" hidden="1" x14ac:dyDescent="0.2">
      <c r="A57" s="17"/>
      <c r="B57" s="17"/>
      <c r="C57" s="17"/>
      <c r="D57" s="17"/>
      <c r="E57" s="17"/>
    </row>
    <row r="58" spans="1:6" hidden="1" x14ac:dyDescent="0.2">
      <c r="A58" s="17"/>
      <c r="B58" s="17"/>
      <c r="C58" s="17"/>
      <c r="D58" s="17"/>
      <c r="E58" s="17"/>
    </row>
    <row r="59" spans="1:6" hidden="1" x14ac:dyDescent="0.2">
      <c r="A59" s="17"/>
      <c r="B59" s="17"/>
      <c r="C59" s="17"/>
      <c r="D59" s="17"/>
      <c r="E59" s="17"/>
    </row>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sheetData>
  <sheetProtection sheet="1" formatCells="0" insertRows="0" deleteRows="0"/>
  <mergeCells count="10">
    <mergeCell ref="D45:E4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98"/>
  <sheetViews>
    <sheetView topLeftCell="A7" zoomScaleNormal="100" workbookViewId="0">
      <selection activeCell="A8" sqref="A8:F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0" t="s">
        <v>191</v>
      </c>
      <c r="B1" s="140"/>
      <c r="C1" s="140"/>
      <c r="D1" s="140"/>
      <c r="E1" s="140"/>
      <c r="F1" s="140"/>
    </row>
    <row r="2" spans="1:6" ht="21" customHeight="1" x14ac:dyDescent="0.2">
      <c r="A2" s="3" t="s">
        <v>52</v>
      </c>
      <c r="B2" s="143" t="str">
        <f>'Summary and sign-off'!B2:F2</f>
        <v>WorkSafe New Zealand</v>
      </c>
      <c r="C2" s="143"/>
      <c r="D2" s="143"/>
      <c r="E2" s="143"/>
      <c r="F2" s="143"/>
    </row>
    <row r="3" spans="1:6" ht="21" customHeight="1" x14ac:dyDescent="0.2">
      <c r="A3" s="3" t="s">
        <v>114</v>
      </c>
      <c r="B3" s="143" t="str">
        <f>'Summary and sign-off'!B3:F3</f>
        <v>Phil Parkes</v>
      </c>
      <c r="C3" s="143"/>
      <c r="D3" s="143"/>
      <c r="E3" s="143"/>
      <c r="F3" s="143"/>
    </row>
    <row r="4" spans="1:6" ht="21" customHeight="1" x14ac:dyDescent="0.2">
      <c r="A4" s="3" t="s">
        <v>115</v>
      </c>
      <c r="B4" s="143">
        <f>'Summary and sign-off'!B4:F4</f>
        <v>44378</v>
      </c>
      <c r="C4" s="143"/>
      <c r="D4" s="143"/>
      <c r="E4" s="143"/>
      <c r="F4" s="143"/>
    </row>
    <row r="5" spans="1:6" ht="21" customHeight="1" x14ac:dyDescent="0.2">
      <c r="A5" s="3" t="s">
        <v>116</v>
      </c>
      <c r="B5" s="143">
        <f>'Summary and sign-off'!B5:F5</f>
        <v>44742</v>
      </c>
      <c r="C5" s="143"/>
      <c r="D5" s="143"/>
      <c r="E5" s="143"/>
      <c r="F5" s="143"/>
    </row>
    <row r="6" spans="1:6" ht="21" customHeight="1" x14ac:dyDescent="0.2">
      <c r="A6" s="3" t="s">
        <v>192</v>
      </c>
      <c r="B6" s="138" t="s">
        <v>83</v>
      </c>
      <c r="C6" s="138"/>
      <c r="D6" s="138"/>
      <c r="E6" s="138"/>
      <c r="F6" s="138"/>
    </row>
    <row r="7" spans="1:6" ht="21" customHeight="1" x14ac:dyDescent="0.2">
      <c r="A7" s="3" t="s">
        <v>58</v>
      </c>
      <c r="B7" s="138" t="s">
        <v>86</v>
      </c>
      <c r="C7" s="138"/>
      <c r="D7" s="138"/>
      <c r="E7" s="138"/>
      <c r="F7" s="138"/>
    </row>
    <row r="8" spans="1:6" ht="36" customHeight="1" x14ac:dyDescent="0.2">
      <c r="A8" s="147" t="s">
        <v>193</v>
      </c>
      <c r="B8" s="147"/>
      <c r="C8" s="147"/>
      <c r="D8" s="147"/>
      <c r="E8" s="147"/>
      <c r="F8" s="147"/>
    </row>
    <row r="9" spans="1:6" ht="36" customHeight="1" x14ac:dyDescent="0.2">
      <c r="A9" s="155" t="s">
        <v>194</v>
      </c>
      <c r="B9" s="156"/>
      <c r="C9" s="156"/>
      <c r="D9" s="156"/>
      <c r="E9" s="156"/>
      <c r="F9" s="156"/>
    </row>
    <row r="10" spans="1:6" ht="39" customHeight="1" x14ac:dyDescent="0.2">
      <c r="A10" s="24" t="s">
        <v>121</v>
      </c>
      <c r="B10" s="114" t="s">
        <v>195</v>
      </c>
      <c r="C10" s="114" t="s">
        <v>196</v>
      </c>
      <c r="D10" s="114" t="s">
        <v>197</v>
      </c>
      <c r="E10" s="114" t="s">
        <v>198</v>
      </c>
      <c r="F10" s="114" t="s">
        <v>199</v>
      </c>
    </row>
    <row r="11" spans="1:6" s="2" customFormat="1" hidden="1" x14ac:dyDescent="0.2">
      <c r="A11" s="96"/>
      <c r="B11" s="101"/>
      <c r="C11" s="103"/>
      <c r="D11" s="101"/>
      <c r="E11" s="104"/>
      <c r="F11" s="102"/>
    </row>
    <row r="12" spans="1:6" s="2" customFormat="1" x14ac:dyDescent="0.2">
      <c r="A12" s="120"/>
      <c r="B12" s="135" t="s">
        <v>200</v>
      </c>
      <c r="C12" s="128"/>
      <c r="D12" s="127"/>
      <c r="E12" s="129"/>
      <c r="F12" s="130"/>
    </row>
    <row r="13" spans="1:6" s="2" customFormat="1" ht="25.5" x14ac:dyDescent="0.2">
      <c r="A13" s="120">
        <v>44522</v>
      </c>
      <c r="B13" s="136" t="s">
        <v>201</v>
      </c>
      <c r="C13" s="128" t="s">
        <v>100</v>
      </c>
      <c r="D13" s="127" t="s">
        <v>202</v>
      </c>
      <c r="E13" s="129" t="s">
        <v>95</v>
      </c>
      <c r="F13" s="130" t="s">
        <v>203</v>
      </c>
    </row>
    <row r="14" spans="1:6" s="2" customFormat="1" ht="51" x14ac:dyDescent="0.2">
      <c r="A14" s="120">
        <v>44627</v>
      </c>
      <c r="B14" s="127" t="s">
        <v>204</v>
      </c>
      <c r="C14" s="128" t="s">
        <v>100</v>
      </c>
      <c r="D14" s="127" t="s">
        <v>205</v>
      </c>
      <c r="E14" s="129" t="s">
        <v>96</v>
      </c>
      <c r="F14" s="130" t="s">
        <v>206</v>
      </c>
    </row>
    <row r="15" spans="1:6" s="2" customFormat="1" ht="38.25" x14ac:dyDescent="0.2">
      <c r="A15" s="120">
        <v>44714</v>
      </c>
      <c r="B15" s="127" t="s">
        <v>207</v>
      </c>
      <c r="C15" s="128" t="s">
        <v>100</v>
      </c>
      <c r="D15" s="127" t="s">
        <v>208</v>
      </c>
      <c r="E15" s="129"/>
      <c r="F15" s="130" t="s">
        <v>209</v>
      </c>
    </row>
    <row r="16" spans="1:6" s="2" customFormat="1" x14ac:dyDescent="0.2">
      <c r="A16" s="120"/>
      <c r="B16" s="127"/>
      <c r="C16" s="128"/>
      <c r="D16" s="127"/>
      <c r="E16" s="129"/>
      <c r="F16" s="130"/>
    </row>
    <row r="17" spans="1:6" s="2" customFormat="1" ht="63.75" x14ac:dyDescent="0.2">
      <c r="A17" s="120"/>
      <c r="B17" s="135" t="s">
        <v>210</v>
      </c>
      <c r="C17" s="128"/>
      <c r="D17" s="127"/>
      <c r="E17" s="129"/>
      <c r="F17" s="130"/>
    </row>
    <row r="18" spans="1:6" s="2" customFormat="1" x14ac:dyDescent="0.2">
      <c r="A18" s="120">
        <v>44383</v>
      </c>
      <c r="B18" s="127" t="s">
        <v>211</v>
      </c>
      <c r="C18" s="128" t="s">
        <v>101</v>
      </c>
      <c r="D18" s="127" t="s">
        <v>212</v>
      </c>
      <c r="E18" s="129" t="s">
        <v>95</v>
      </c>
      <c r="F18" s="130"/>
    </row>
    <row r="19" spans="1:6" s="2" customFormat="1" x14ac:dyDescent="0.2">
      <c r="A19" s="120">
        <v>44384</v>
      </c>
      <c r="B19" s="127" t="s">
        <v>213</v>
      </c>
      <c r="C19" s="128" t="s">
        <v>101</v>
      </c>
      <c r="D19" s="127" t="s">
        <v>214</v>
      </c>
      <c r="E19" s="129" t="s">
        <v>95</v>
      </c>
      <c r="F19" s="130"/>
    </row>
    <row r="20" spans="1:6" s="2" customFormat="1" x14ac:dyDescent="0.2">
      <c r="A20" s="120">
        <v>44385</v>
      </c>
      <c r="B20" s="127" t="s">
        <v>215</v>
      </c>
      <c r="C20" s="128" t="s">
        <v>101</v>
      </c>
      <c r="D20" s="127" t="s">
        <v>212</v>
      </c>
      <c r="E20" s="129" t="s">
        <v>95</v>
      </c>
      <c r="F20" s="130"/>
    </row>
    <row r="21" spans="1:6" s="2" customFormat="1" x14ac:dyDescent="0.2">
      <c r="A21" s="120">
        <v>44385</v>
      </c>
      <c r="B21" s="127" t="s">
        <v>216</v>
      </c>
      <c r="C21" s="128" t="s">
        <v>101</v>
      </c>
      <c r="D21" s="127" t="s">
        <v>217</v>
      </c>
      <c r="E21" s="129" t="s">
        <v>95</v>
      </c>
      <c r="F21" s="130"/>
    </row>
    <row r="22" spans="1:6" s="2" customFormat="1" x14ac:dyDescent="0.2">
      <c r="A22" s="120">
        <v>44407</v>
      </c>
      <c r="B22" s="127" t="s">
        <v>218</v>
      </c>
      <c r="C22" s="128" t="s">
        <v>101</v>
      </c>
      <c r="D22" s="127" t="s">
        <v>219</v>
      </c>
      <c r="E22" s="129" t="s">
        <v>95</v>
      </c>
      <c r="F22" s="130"/>
    </row>
    <row r="23" spans="1:6" s="2" customFormat="1" x14ac:dyDescent="0.2">
      <c r="A23" s="120">
        <v>44412</v>
      </c>
      <c r="B23" s="127" t="s">
        <v>220</v>
      </c>
      <c r="C23" s="128" t="s">
        <v>101</v>
      </c>
      <c r="D23" s="127" t="s">
        <v>212</v>
      </c>
      <c r="E23" s="129" t="s">
        <v>95</v>
      </c>
      <c r="F23" s="130"/>
    </row>
    <row r="24" spans="1:6" s="2" customFormat="1" ht="25.5" x14ac:dyDescent="0.2">
      <c r="A24" s="120">
        <v>44475</v>
      </c>
      <c r="B24" s="127" t="s">
        <v>221</v>
      </c>
      <c r="C24" s="128" t="s">
        <v>100</v>
      </c>
      <c r="D24" s="127" t="s">
        <v>222</v>
      </c>
      <c r="E24" s="129" t="s">
        <v>95</v>
      </c>
      <c r="F24" s="130" t="s">
        <v>223</v>
      </c>
    </row>
    <row r="25" spans="1:6" s="2" customFormat="1" x14ac:dyDescent="0.2">
      <c r="A25" s="120">
        <v>44462</v>
      </c>
      <c r="B25" s="127" t="s">
        <v>224</v>
      </c>
      <c r="C25" s="128" t="s">
        <v>100</v>
      </c>
      <c r="D25" s="127" t="s">
        <v>212</v>
      </c>
      <c r="E25" s="129" t="s">
        <v>95</v>
      </c>
      <c r="F25" s="130"/>
    </row>
    <row r="26" spans="1:6" s="2" customFormat="1" x14ac:dyDescent="0.2">
      <c r="A26" s="120">
        <v>44509</v>
      </c>
      <c r="B26" s="127" t="s">
        <v>211</v>
      </c>
      <c r="C26" s="128" t="s">
        <v>100</v>
      </c>
      <c r="D26" s="127" t="s">
        <v>212</v>
      </c>
      <c r="E26" s="129" t="s">
        <v>95</v>
      </c>
      <c r="F26" s="130"/>
    </row>
    <row r="27" spans="1:6" s="2" customFormat="1" x14ac:dyDescent="0.2">
      <c r="A27" s="120">
        <v>44532</v>
      </c>
      <c r="B27" s="127" t="s">
        <v>225</v>
      </c>
      <c r="C27" s="128" t="s">
        <v>101</v>
      </c>
      <c r="D27" s="127" t="s">
        <v>226</v>
      </c>
      <c r="E27" s="129" t="s">
        <v>95</v>
      </c>
      <c r="F27" s="130"/>
    </row>
    <row r="28" spans="1:6" s="2" customFormat="1" x14ac:dyDescent="0.2">
      <c r="A28" s="120">
        <v>44536</v>
      </c>
      <c r="B28" s="127" t="s">
        <v>227</v>
      </c>
      <c r="C28" s="128" t="s">
        <v>101</v>
      </c>
      <c r="D28" s="127" t="s">
        <v>219</v>
      </c>
      <c r="E28" s="129" t="s">
        <v>95</v>
      </c>
      <c r="F28" s="130"/>
    </row>
    <row r="29" spans="1:6" s="2" customFormat="1" x14ac:dyDescent="0.2">
      <c r="A29" s="120">
        <v>44578</v>
      </c>
      <c r="B29" s="127" t="s">
        <v>216</v>
      </c>
      <c r="C29" s="128" t="s">
        <v>100</v>
      </c>
      <c r="D29" s="127" t="s">
        <v>212</v>
      </c>
      <c r="E29" s="129" t="s">
        <v>95</v>
      </c>
      <c r="F29" s="130"/>
    </row>
    <row r="30" spans="1:6" s="2" customFormat="1" ht="25.5" x14ac:dyDescent="0.2">
      <c r="A30" s="120">
        <v>44581</v>
      </c>
      <c r="B30" s="127" t="s">
        <v>228</v>
      </c>
      <c r="C30" s="128" t="s">
        <v>100</v>
      </c>
      <c r="D30" s="127" t="s">
        <v>229</v>
      </c>
      <c r="E30" s="129" t="s">
        <v>95</v>
      </c>
      <c r="F30" s="130" t="s">
        <v>223</v>
      </c>
    </row>
    <row r="31" spans="1:6" s="2" customFormat="1" ht="25.5" x14ac:dyDescent="0.2">
      <c r="A31" s="120">
        <v>44587</v>
      </c>
      <c r="B31" s="127" t="s">
        <v>230</v>
      </c>
      <c r="C31" s="128" t="s">
        <v>101</v>
      </c>
      <c r="D31" s="127" t="s">
        <v>231</v>
      </c>
      <c r="E31" s="129" t="s">
        <v>95</v>
      </c>
      <c r="F31" s="130"/>
    </row>
    <row r="32" spans="1:6" s="2" customFormat="1" x14ac:dyDescent="0.2">
      <c r="A32" s="120">
        <v>44592</v>
      </c>
      <c r="B32" s="127" t="s">
        <v>232</v>
      </c>
      <c r="C32" s="128" t="s">
        <v>101</v>
      </c>
      <c r="D32" s="127" t="s">
        <v>212</v>
      </c>
      <c r="E32" s="129" t="s">
        <v>95</v>
      </c>
      <c r="F32" s="130"/>
    </row>
    <row r="33" spans="1:7" s="2" customFormat="1" x14ac:dyDescent="0.2">
      <c r="A33" s="120">
        <v>44606</v>
      </c>
      <c r="B33" s="127" t="s">
        <v>233</v>
      </c>
      <c r="C33" s="128" t="s">
        <v>101</v>
      </c>
      <c r="D33" s="127" t="s">
        <v>214</v>
      </c>
      <c r="E33" s="129" t="s">
        <v>95</v>
      </c>
      <c r="F33" s="130"/>
    </row>
    <row r="34" spans="1:7" s="2" customFormat="1" x14ac:dyDescent="0.2">
      <c r="A34" s="120">
        <v>44608</v>
      </c>
      <c r="B34" s="127" t="s">
        <v>234</v>
      </c>
      <c r="C34" s="128" t="s">
        <v>101</v>
      </c>
      <c r="D34" s="127" t="s">
        <v>219</v>
      </c>
      <c r="E34" s="129" t="s">
        <v>95</v>
      </c>
      <c r="F34" s="130"/>
    </row>
    <row r="35" spans="1:7" s="2" customFormat="1" x14ac:dyDescent="0.2">
      <c r="A35" s="120">
        <v>44615</v>
      </c>
      <c r="B35" s="127" t="s">
        <v>235</v>
      </c>
      <c r="C35" s="128" t="s">
        <v>101</v>
      </c>
      <c r="D35" s="127" t="s">
        <v>212</v>
      </c>
      <c r="E35" s="129" t="s">
        <v>95</v>
      </c>
      <c r="F35" s="130"/>
    </row>
    <row r="36" spans="1:7" s="2" customFormat="1" x14ac:dyDescent="0.2">
      <c r="A36" s="120">
        <v>44630</v>
      </c>
      <c r="B36" s="127" t="s">
        <v>236</v>
      </c>
      <c r="C36" s="128" t="s">
        <v>100</v>
      </c>
      <c r="D36" s="127" t="s">
        <v>237</v>
      </c>
      <c r="E36" s="129" t="s">
        <v>95</v>
      </c>
      <c r="F36" s="130"/>
    </row>
    <row r="37" spans="1:7" s="2" customFormat="1" x14ac:dyDescent="0.2">
      <c r="A37" s="120">
        <v>44636</v>
      </c>
      <c r="B37" s="127" t="s">
        <v>238</v>
      </c>
      <c r="C37" s="128" t="s">
        <v>101</v>
      </c>
      <c r="D37" s="127" t="s">
        <v>212</v>
      </c>
      <c r="E37" s="129" t="s">
        <v>95</v>
      </c>
      <c r="F37" s="130"/>
    </row>
    <row r="38" spans="1:7" s="2" customFormat="1" x14ac:dyDescent="0.2">
      <c r="A38" s="120">
        <v>44663</v>
      </c>
      <c r="B38" s="127" t="s">
        <v>213</v>
      </c>
      <c r="C38" s="128" t="s">
        <v>101</v>
      </c>
      <c r="D38" s="127" t="s">
        <v>214</v>
      </c>
      <c r="E38" s="129" t="s">
        <v>95</v>
      </c>
      <c r="F38" s="130"/>
    </row>
    <row r="39" spans="1:7" s="2" customFormat="1" x14ac:dyDescent="0.2">
      <c r="A39" s="120">
        <v>44692</v>
      </c>
      <c r="B39" s="127" t="s">
        <v>239</v>
      </c>
      <c r="C39" s="128" t="s">
        <v>101</v>
      </c>
      <c r="D39" s="127" t="s">
        <v>240</v>
      </c>
      <c r="E39" s="129" t="s">
        <v>95</v>
      </c>
      <c r="F39" s="130"/>
    </row>
    <row r="40" spans="1:7" s="2" customFormat="1" x14ac:dyDescent="0.2">
      <c r="A40" s="120">
        <v>44694</v>
      </c>
      <c r="B40" s="127" t="s">
        <v>241</v>
      </c>
      <c r="C40" s="128" t="s">
        <v>101</v>
      </c>
      <c r="D40" s="127" t="s">
        <v>242</v>
      </c>
      <c r="E40" s="129" t="s">
        <v>95</v>
      </c>
      <c r="F40" s="130"/>
    </row>
    <row r="41" spans="1:7" s="2" customFormat="1" x14ac:dyDescent="0.2">
      <c r="A41" s="120">
        <v>44713</v>
      </c>
      <c r="B41" s="127" t="s">
        <v>213</v>
      </c>
      <c r="C41" s="128" t="s">
        <v>101</v>
      </c>
      <c r="D41" s="127" t="s">
        <v>214</v>
      </c>
      <c r="E41" s="129" t="s">
        <v>95</v>
      </c>
      <c r="F41" s="130"/>
    </row>
    <row r="42" spans="1:7" s="2" customFormat="1" x14ac:dyDescent="0.2">
      <c r="A42" s="120"/>
      <c r="B42" s="127"/>
      <c r="C42" s="128"/>
      <c r="D42" s="127"/>
      <c r="E42" s="129"/>
      <c r="F42" s="130"/>
    </row>
    <row r="43" spans="1:7" s="2" customFormat="1" hidden="1" x14ac:dyDescent="0.2">
      <c r="A43" s="96"/>
      <c r="B43" s="101"/>
      <c r="C43" s="103"/>
      <c r="D43" s="101"/>
      <c r="E43" s="104"/>
      <c r="F43" s="102"/>
    </row>
    <row r="44" spans="1:7" ht="34.5" customHeight="1" x14ac:dyDescent="0.2">
      <c r="A44" s="115" t="s">
        <v>243</v>
      </c>
      <c r="B44" s="116" t="s">
        <v>244</v>
      </c>
      <c r="C44" s="117">
        <f>C45+C46</f>
        <v>27</v>
      </c>
      <c r="D44" s="118" t="str">
        <f>IF(SUBTOTAL(3,C11:C43)=SUBTOTAL(103,C11:C43),'Summary and sign-off'!$A$48,'Summary and sign-off'!$A$49)</f>
        <v>Check - there are no hidden rows with data</v>
      </c>
      <c r="E44" s="144" t="str">
        <f>IF('Summary and sign-off'!F60='Summary and sign-off'!F54,'Summary and sign-off'!A52,'Summary and sign-off'!A50)</f>
        <v>Not all lines have an entry for "Description", "Was the gift accepted?" and "Estimated value in NZ$"</v>
      </c>
      <c r="F44" s="144"/>
      <c r="G44" s="2"/>
    </row>
    <row r="45" spans="1:7" ht="25.5" customHeight="1" x14ac:dyDescent="0.25">
      <c r="A45" s="55"/>
      <c r="B45" s="56" t="s">
        <v>100</v>
      </c>
      <c r="C45" s="57">
        <f>COUNTIF(C11:C43,'Summary and sign-off'!A45)</f>
        <v>9</v>
      </c>
      <c r="D45" s="14"/>
      <c r="E45" s="15"/>
      <c r="F45" s="16"/>
    </row>
    <row r="46" spans="1:7" ht="25.5" customHeight="1" x14ac:dyDescent="0.25">
      <c r="A46" s="55"/>
      <c r="B46" s="56" t="s">
        <v>101</v>
      </c>
      <c r="C46" s="57">
        <f>COUNTIF(C11:C43,'Summary and sign-off'!A46)</f>
        <v>18</v>
      </c>
      <c r="D46" s="14"/>
      <c r="E46" s="15"/>
      <c r="F46" s="16"/>
    </row>
    <row r="47" spans="1:7" x14ac:dyDescent="0.2">
      <c r="A47" s="17"/>
      <c r="B47" s="18"/>
      <c r="C47" s="17"/>
      <c r="D47" s="19"/>
      <c r="E47" s="19"/>
      <c r="F47" s="17"/>
    </row>
    <row r="48" spans="1:7" x14ac:dyDescent="0.2">
      <c r="A48" s="18" t="s">
        <v>190</v>
      </c>
      <c r="B48" s="18"/>
      <c r="C48" s="18"/>
      <c r="D48" s="18"/>
      <c r="E48" s="18"/>
      <c r="F48" s="18"/>
    </row>
    <row r="49" spans="1:6" ht="12.6" customHeight="1" x14ac:dyDescent="0.2">
      <c r="A49" s="20" t="s">
        <v>165</v>
      </c>
      <c r="B49" s="17"/>
      <c r="C49" s="17"/>
      <c r="D49" s="17"/>
      <c r="E49" s="17"/>
    </row>
    <row r="50" spans="1:6" x14ac:dyDescent="0.2">
      <c r="A50" s="20" t="s">
        <v>82</v>
      </c>
      <c r="B50" s="19"/>
      <c r="C50" s="17"/>
      <c r="D50" s="17"/>
      <c r="E50" s="17"/>
      <c r="F50" s="17"/>
    </row>
    <row r="51" spans="1:6" x14ac:dyDescent="0.2">
      <c r="A51" s="20" t="s">
        <v>245</v>
      </c>
      <c r="B51" s="21"/>
      <c r="C51" s="21"/>
      <c r="D51" s="21"/>
      <c r="E51" s="21"/>
      <c r="F51" s="21"/>
    </row>
    <row r="52" spans="1:6" ht="12.75" customHeight="1" x14ac:dyDescent="0.2">
      <c r="A52" s="20" t="s">
        <v>246</v>
      </c>
      <c r="B52" s="17"/>
      <c r="C52" s="17"/>
      <c r="D52" s="17"/>
      <c r="E52" s="17"/>
      <c r="F52" s="17"/>
    </row>
    <row r="53" spans="1:6" ht="12.95" customHeight="1" x14ac:dyDescent="0.2">
      <c r="A53" s="20" t="s">
        <v>247</v>
      </c>
      <c r="B53" s="17"/>
      <c r="C53" s="17"/>
      <c r="D53" s="17"/>
      <c r="E53" s="17"/>
      <c r="F53" s="17"/>
    </row>
    <row r="54" spans="1:6" x14ac:dyDescent="0.2">
      <c r="A54" s="20" t="s">
        <v>248</v>
      </c>
      <c r="C54" s="17"/>
      <c r="D54" s="17"/>
      <c r="E54" s="17"/>
      <c r="F54" s="17"/>
    </row>
    <row r="55" spans="1:6" ht="12.75" customHeight="1" x14ac:dyDescent="0.2">
      <c r="A55" s="20" t="s">
        <v>180</v>
      </c>
      <c r="B55" s="20"/>
      <c r="C55" s="22"/>
      <c r="D55" s="22"/>
      <c r="E55" s="22"/>
      <c r="F55" s="22"/>
    </row>
    <row r="56" spans="1:6" ht="12.75" customHeight="1" x14ac:dyDescent="0.2">
      <c r="A56" s="20"/>
      <c r="B56" s="20"/>
      <c r="C56" s="22"/>
      <c r="D56" s="22"/>
      <c r="E56" s="22"/>
      <c r="F56" s="22"/>
    </row>
    <row r="57" spans="1:6" ht="12.75" hidden="1" customHeight="1" x14ac:dyDescent="0.2">
      <c r="A57" s="20"/>
      <c r="B57" s="20"/>
      <c r="C57" s="22"/>
      <c r="D57" s="22"/>
      <c r="E57" s="22"/>
      <c r="F57" s="22"/>
    </row>
    <row r="58" spans="1:6" x14ac:dyDescent="0.2"/>
    <row r="59" spans="1:6" x14ac:dyDescent="0.2"/>
    <row r="60" spans="1:6" hidden="1" x14ac:dyDescent="0.2">
      <c r="A60" s="18"/>
      <c r="B60" s="18"/>
      <c r="C60" s="18"/>
      <c r="D60" s="18"/>
      <c r="E60" s="18"/>
      <c r="F60" s="18"/>
    </row>
    <row r="61" spans="1:6" hidden="1" x14ac:dyDescent="0.2">
      <c r="A61" s="18"/>
      <c r="B61" s="18"/>
      <c r="C61" s="18"/>
      <c r="D61" s="18"/>
      <c r="E61" s="18"/>
      <c r="F61" s="18"/>
    </row>
    <row r="62" spans="1:6" hidden="1" x14ac:dyDescent="0.2">
      <c r="A62" s="18"/>
      <c r="B62" s="18"/>
      <c r="C62" s="18"/>
      <c r="D62" s="18"/>
      <c r="E62" s="18"/>
      <c r="F62" s="18"/>
    </row>
    <row r="63" spans="1:6" hidden="1" x14ac:dyDescent="0.2">
      <c r="A63" s="18"/>
      <c r="B63" s="18"/>
      <c r="C63" s="18"/>
      <c r="D63" s="18"/>
      <c r="E63" s="18"/>
      <c r="F63" s="18"/>
    </row>
    <row r="64" spans="1:6" hidden="1" x14ac:dyDescent="0.2">
      <c r="A64" s="18"/>
      <c r="B64" s="18"/>
      <c r="C64" s="18"/>
      <c r="D64" s="18"/>
      <c r="E64" s="18"/>
      <c r="F64" s="18"/>
    </row>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90" x14ac:dyDescent="0.2"/>
    <row r="91" x14ac:dyDescent="0.2"/>
    <row r="92" x14ac:dyDescent="0.2"/>
    <row r="93" x14ac:dyDescent="0.2"/>
    <row r="94" x14ac:dyDescent="0.2"/>
    <row r="95" x14ac:dyDescent="0.2"/>
    <row r="96" x14ac:dyDescent="0.2"/>
    <row r="97" x14ac:dyDescent="0.2"/>
    <row r="98" x14ac:dyDescent="0.2"/>
  </sheetData>
  <sheetProtection sheet="1" formatCells="0" insertRows="0" deleteRows="0"/>
  <dataConsolidate/>
  <mergeCells count="10">
    <mergeCell ref="E44:F4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4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C11:C43</xm:sqref>
        </x14:dataValidation>
        <x14:dataValidation type="list" errorStyle="information" operator="greaterThan" allowBlank="1" showInputMessage="1" prompt="Provide specific $ value if possible" xr:uid="{00000000-0002-0000-0500-000003000000}">
          <x14:formula1>
            <xm:f>'Summary and sign-off'!$A$39:$A$44</xm:f>
          </x14:formula1>
          <xm:sqref>E11:E43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A59C6-ABEC-4EAE-B293-10A1A5D3D572}">
  <dimension ref="A1"/>
  <sheetViews>
    <sheetView workbookViewId="0"/>
  </sheetViews>
  <sheetFormatPr defaultRowHeight="12.75"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5581ef7-4608-4028-92fb-0b7b15a4fe7f">
      <UserInfo>
        <DisplayName>Mark Coates</DisplayName>
        <AccountId>87</AccountId>
        <AccountType/>
      </UserInfo>
      <UserInfo>
        <DisplayName>Marie Lindsay</DisplayName>
        <AccountId>157</AccountId>
        <AccountType/>
      </UserInfo>
      <UserInfo>
        <DisplayName>Lisa Kinloch</DisplayName>
        <AccountId>52</AccountId>
        <AccountType/>
      </UserInfo>
      <UserInfo>
        <DisplayName>Sarnia Doney</DisplayName>
        <AccountId>317</AccountId>
        <AccountType/>
      </UserInfo>
      <UserInfo>
        <DisplayName>Phil Parkes</DisplayName>
        <AccountId>110</AccountId>
        <AccountType/>
      </UserInfo>
      <UserInfo>
        <DisplayName>Ross Wilson</DisplayName>
        <AccountId>889</AccountId>
        <AccountType/>
      </UserInfo>
      <UserInfo>
        <DisplayName>Braden Sloper</DisplayName>
        <AccountId>169</AccountId>
        <AccountType/>
      </UserInfo>
      <UserInfo>
        <DisplayName>Venise Comfort</DisplayName>
        <AccountId>224</AccountId>
        <AccountType/>
      </UserInfo>
      <UserInfo>
        <DisplayName>Niska Steele</DisplayName>
        <AccountId>65</AccountId>
        <AccountType/>
      </UserInfo>
    </SharedWithUsers>
    <lcf76f155ced4ddcb4097134ff3c332f xmlns="e8ce04af-6bf1-4460-a950-61b1541cc0c1">
      <Terms xmlns="http://schemas.microsoft.com/office/infopath/2007/PartnerControls"/>
    </lcf76f155ced4ddcb4097134ff3c332f>
    <TaxCatchAll xmlns="e5581ef7-4608-4028-92fb-0b7b15a4fe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17" ma:contentTypeDescription="Create a new document." ma:contentTypeScope="" ma:versionID="bdbd50bbaf1bee27eedef5ac09a5c30b">
  <xsd:schema xmlns:xsd="http://www.w3.org/2001/XMLSchema" xmlns:xs="http://www.w3.org/2001/XMLSchema" xmlns:p="http://schemas.microsoft.com/office/2006/metadata/properties" xmlns:ns2="e5581ef7-4608-4028-92fb-0b7b15a4fe7f" xmlns:ns3="e8ce04af-6bf1-4460-a950-61b1541cc0c1" targetNamespace="http://schemas.microsoft.com/office/2006/metadata/properties" ma:root="true" ma:fieldsID="2b109e3fba644aff7bf9ae17b0f3ddd7" ns2:_="" ns3:_="">
    <xsd:import namespace="e5581ef7-4608-4028-92fb-0b7b15a4fe7f"/>
    <xsd:import namespace="e8ce04af-6bf1-4460-a950-61b1541cc0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8c0654c-05db-43d2-83f2-43217d7961e8}"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e5581ef7-4608-4028-92fb-0b7b15a4fe7f"/>
    <ds:schemaRef ds:uri="e8ce04af-6bf1-4460-a950-61b1541cc0c1"/>
  </ds:schemaRefs>
</ds:datastoreItem>
</file>

<file path=customXml/itemProps3.xml><?xml version="1.0" encoding="utf-8"?>
<ds:datastoreItem xmlns:ds="http://schemas.openxmlformats.org/officeDocument/2006/customXml" ds:itemID="{E10D9BCA-E879-4A4D-8D8E-DD1DE0669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581ef7-4608-4028-92fb-0b7b15a4fe7f"/>
    <ds:schemaRef ds:uri="e8ce04af-6bf1-4460-a950-61b1541cc0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Guidance for agencies</vt:lpstr>
      <vt:lpstr>Summary and sign-off</vt:lpstr>
      <vt:lpstr>Travel</vt:lpstr>
      <vt:lpstr>Hospitality</vt:lpstr>
      <vt:lpstr>All other expenses</vt:lpstr>
      <vt:lpstr>Gifts and benefits</vt:lpstr>
      <vt:lpstr>Sheet1</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Hayley Weel</cp:lastModifiedBy>
  <cp:revision/>
  <dcterms:created xsi:type="dcterms:W3CDTF">2010-10-17T20:59:02Z</dcterms:created>
  <dcterms:modified xsi:type="dcterms:W3CDTF">2022-07-27T22:39:55Z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