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52" yWindow="192" windowWidth="28020" windowHeight="13176" tabRatio="778" activeTab="1"/>
  </bookViews>
  <sheets>
    <sheet name="Guidance for agencies" sheetId="5" r:id="rId1"/>
    <sheet name="Summary and sign-off P Parkes" sheetId="13" r:id="rId2"/>
    <sheet name="Travel P Parkes" sheetId="1" r:id="rId3"/>
    <sheet name="Hospitality P Parkes" sheetId="2" r:id="rId4"/>
    <sheet name="All other expenses P Parkes" sheetId="3" r:id="rId5"/>
    <sheet name="Gifts and benefits P Parkes" sheetId="4" r:id="rId6"/>
    <sheet name="Summary and sign-off N Rosie" sheetId="21" r:id="rId7"/>
    <sheet name="Travel N Rosie" sheetId="22" r:id="rId8"/>
    <sheet name="Hospitality N Rosie" sheetId="23" r:id="rId9"/>
    <sheet name="All other expenses N Rosie" sheetId="24" r:id="rId10"/>
    <sheet name="Gifts and benefits N Rosie" sheetId="25" r:id="rId11"/>
  </sheets>
  <definedNames>
    <definedName name="_xlnm.Print_Area" localSheetId="9">'All other expenses N Rosie'!$A$1:$E$38</definedName>
    <definedName name="_xlnm.Print_Area" localSheetId="4">'All other expenses P Parkes'!$A$1:$E$28</definedName>
    <definedName name="_xlnm.Print_Area" localSheetId="10">'Gifts and benefits N Rosie'!$A$1:$F$36</definedName>
    <definedName name="_xlnm.Print_Area" localSheetId="5">'Gifts and benefits P Parkes'!$A$1:$F$36</definedName>
    <definedName name="_xlnm.Print_Area" localSheetId="0">'Guidance for agencies'!$A$1:$A$58</definedName>
    <definedName name="_xlnm.Print_Area" localSheetId="8">'Hospitality N Rosie'!$A$1:$E$32</definedName>
    <definedName name="_xlnm.Print_Area" localSheetId="3">'Hospitality P Parkes'!$A$1:$E$33</definedName>
    <definedName name="_xlnm.Print_Area" localSheetId="6">'Summary and sign-off N Rosie'!$A$1:$F$23</definedName>
    <definedName name="_xlnm.Print_Area" localSheetId="1">'Summary and sign-off P Parkes'!$A$1:$F$23</definedName>
    <definedName name="_xlnm.Print_Area" localSheetId="7">'Travel N Rosie'!$A$1:$E$138</definedName>
    <definedName name="_xlnm.Print_Area" localSheetId="2">'Travel P Parkes'!$A$1:$E$64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25" l="1"/>
  <c r="B3" i="25"/>
  <c r="B4" i="25"/>
  <c r="B5" i="25"/>
  <c r="D25" i="25"/>
  <c r="C26" i="25"/>
  <c r="C25" i="25" s="1"/>
  <c r="C27" i="25"/>
  <c r="B2" i="24"/>
  <c r="B3" i="24"/>
  <c r="B4" i="24"/>
  <c r="B5" i="24"/>
  <c r="B13" i="24"/>
  <c r="B15" i="24"/>
  <c r="B32" i="24" s="1"/>
  <c r="B17" i="24"/>
  <c r="C32" i="24" s="1"/>
  <c r="B24" i="24"/>
  <c r="B2" i="23"/>
  <c r="B3" i="23"/>
  <c r="B4" i="23"/>
  <c r="B5" i="23"/>
  <c r="B25" i="23"/>
  <c r="C25" i="23"/>
  <c r="B2" i="22"/>
  <c r="B3" i="22"/>
  <c r="B4" i="22"/>
  <c r="B5" i="22"/>
  <c r="B27" i="22"/>
  <c r="C27" i="22"/>
  <c r="D27" i="22"/>
  <c r="B105" i="22"/>
  <c r="B129" i="22" s="1"/>
  <c r="C105" i="22"/>
  <c r="B127" i="22"/>
  <c r="C127" i="22"/>
  <c r="B6" i="21"/>
  <c r="C11" i="21"/>
  <c r="C16" i="21" s="1"/>
  <c r="B12" i="21"/>
  <c r="C12" i="21"/>
  <c r="C13" i="21"/>
  <c r="B15" i="21"/>
  <c r="B17" i="21"/>
  <c r="C17" i="21"/>
  <c r="B55" i="21"/>
  <c r="D55" i="21"/>
  <c r="F55" i="21" s="1"/>
  <c r="B56" i="21"/>
  <c r="D56" i="21"/>
  <c r="B57" i="21"/>
  <c r="D57" i="21"/>
  <c r="F57" i="21" s="1"/>
  <c r="D127" i="22" s="1"/>
  <c r="B58" i="21"/>
  <c r="D58" i="21"/>
  <c r="F58" i="21"/>
  <c r="D25" i="23" s="1"/>
  <c r="D59" i="21"/>
  <c r="B60" i="21"/>
  <c r="C60" i="21"/>
  <c r="E60" i="21"/>
  <c r="F60" i="21" l="1"/>
  <c r="E25" i="25" s="1"/>
  <c r="F56" i="21"/>
  <c r="D105" i="22" s="1"/>
  <c r="B16" i="21"/>
  <c r="B11" i="21"/>
  <c r="C15" i="21"/>
  <c r="B59" i="21" l="1"/>
  <c r="F59" i="21" s="1"/>
  <c r="D32" i="24" s="1"/>
  <c r="F13" i="21" l="1"/>
  <c r="F12" i="21"/>
  <c r="F11" i="21" l="1"/>
  <c r="B13" i="21" l="1"/>
  <c r="B15" i="3" l="1"/>
  <c r="B12" i="3"/>
  <c r="B36" i="1"/>
  <c r="B35" i="1"/>
  <c r="B34" i="1"/>
  <c r="B32" i="1"/>
  <c r="B31" i="1"/>
  <c r="B30" i="1"/>
  <c r="B28" i="1"/>
  <c r="B27" i="1"/>
  <c r="B25" i="1"/>
  <c r="D25" i="4" l="1"/>
  <c r="C22" i="3"/>
  <c r="C26" i="2"/>
  <c r="C40" i="1"/>
  <c r="C53" i="1"/>
  <c r="C20" i="1"/>
  <c r="B6" i="13" l="1"/>
  <c r="E60" i="13"/>
  <c r="C60" i="13"/>
  <c r="C27" i="4"/>
  <c r="C26" i="4"/>
  <c r="B60" i="13" l="1"/>
  <c r="B59" i="13"/>
  <c r="D59" i="13"/>
  <c r="B58" i="13"/>
  <c r="D58" i="13"/>
  <c r="D57" i="13"/>
  <c r="B57" i="13"/>
  <c r="D56" i="13"/>
  <c r="B56" i="13"/>
  <c r="D55" i="13"/>
  <c r="B55" i="13"/>
  <c r="B2" i="4"/>
  <c r="B3" i="4"/>
  <c r="B2" i="3"/>
  <c r="B3" i="3"/>
  <c r="B2" i="2"/>
  <c r="B3" i="2"/>
  <c r="B2" i="1"/>
  <c r="B3" i="1"/>
  <c r="F58" i="13" l="1"/>
  <c r="D26" i="2" s="1"/>
  <c r="F60" i="13"/>
  <c r="E25" i="4" s="1"/>
  <c r="F59" i="13"/>
  <c r="D22" i="3" s="1"/>
  <c r="F57" i="13"/>
  <c r="D53" i="1" s="1"/>
  <c r="F56" i="13"/>
  <c r="D40" i="1" s="1"/>
  <c r="F55" i="13"/>
  <c r="D20" i="1" s="1"/>
  <c r="C13" i="13"/>
  <c r="C12" i="13"/>
  <c r="C11" i="13"/>
  <c r="C16" i="13" l="1"/>
  <c r="C17" i="13"/>
  <c r="B5" i="4" l="1"/>
  <c r="B4" i="4"/>
  <c r="B5" i="3"/>
  <c r="B4" i="3"/>
  <c r="B5" i="2"/>
  <c r="B4" i="2"/>
  <c r="B5" i="1"/>
  <c r="B4" i="1"/>
  <c r="C15" i="13" l="1"/>
  <c r="F12" i="13" l="1"/>
  <c r="C25" i="4"/>
  <c r="F11" i="13" s="1"/>
  <c r="F13" i="13" l="1"/>
  <c r="B53" i="1"/>
  <c r="B17" i="13" s="1"/>
  <c r="B40" i="1"/>
  <c r="B16" i="13" s="1"/>
  <c r="B20" i="1"/>
  <c r="B15" i="13" s="1"/>
  <c r="B22" i="3" l="1"/>
  <c r="B13" i="13" s="1"/>
  <c r="B26" i="2"/>
  <c r="B12" i="13" s="1"/>
  <c r="B11" i="13" l="1"/>
  <c r="B55" i="1"/>
</calcChain>
</file>

<file path=xl/comments1.xml><?xml version="1.0" encoding="utf-8"?>
<comments xmlns="http://schemas.openxmlformats.org/spreadsheetml/2006/main">
  <authors>
    <author>Ken Smart [SSC]</author>
  </authors>
  <commentList>
    <comment ref="A58" author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23" authorId="0">
      <text>
        <r>
          <rPr>
            <sz val="9"/>
            <color indexed="81"/>
            <rFont val="Tahoma"/>
            <family val="2"/>
          </rPr>
          <t xml:space="preserve">
Insert additional rows as needed:
- 'right click' on a row number (left of screen)
- select 'Insert' (this will insert a row above it)
</t>
        </r>
      </text>
    </comment>
    <comment ref="A43"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authors>
    <author>Ken Smart [SSC]</author>
  </authors>
  <commentList>
    <comment ref="A11" authorId="0">
      <text>
        <r>
          <rPr>
            <sz val="9"/>
            <color indexed="81"/>
            <rFont val="Tahoma"/>
            <family val="2"/>
          </rPr>
          <t xml:space="preserve">
Insert additional rows as needed:
- 'right click' on a row number (left of screen)
- select 'Insert' (this will insert a row above it)
</t>
        </r>
      </text>
    </comment>
    <comment ref="A30" authorId="0">
      <text>
        <r>
          <rPr>
            <sz val="9"/>
            <color indexed="81"/>
            <rFont val="Tahoma"/>
            <family val="2"/>
          </rPr>
          <t xml:space="preserve">
Insert additional rows as needed:
- 'right click' on a row number (left of screen)
- select 'Insert' (this will insert a row above it)
</t>
        </r>
      </text>
    </comment>
    <comment ref="A108"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authors>
    <author>Ken Smart [SSC]</author>
  </authors>
  <commentList>
    <comment ref="A10" author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<sst xmlns="http://schemas.openxmlformats.org/spreadsheetml/2006/main" count="834" uniqueCount="249">
  <si>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</si>
  <si>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</si>
  <si>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</si>
  <si>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</si>
  <si>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</si>
  <si>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</si>
  <si>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</si>
  <si>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</si>
  <si>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</si>
  <si>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</si>
  <si>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</si>
  <si>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</si>
  <si>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</si>
  <si>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</si>
  <si>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</si>
  <si>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</si>
  <si>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</si>
  <si>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</si>
  <si>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</si>
  <si>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</si>
  <si>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</si>
  <si>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</si>
  <si>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</si>
  <si>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</si>
  <si>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</si>
  <si>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</si>
  <si>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</si>
  <si>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</si>
  <si>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</si>
  <si>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</si>
  <si>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</si>
  <si>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</si>
  <si>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</si>
  <si>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</si>
  <si>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</si>
  <si>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</si>
  <si>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</si>
  <si>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</si>
  <si>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</si>
  <si>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</si>
  <si>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</si>
  <si>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</si>
  <si>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</si>
  <si>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</si>
  <si>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</si>
  <si>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</si>
  <si>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</si>
  <si>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</si>
  <si>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</si>
  <si>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</si>
  <si>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</si>
  <si>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</si>
  <si>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</si>
  <si>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</si>
  <si>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</si>
  <si>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</si>
  <si>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</si>
  <si>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</si>
  <si>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</si>
  <si>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</si>
  <si>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</si>
  <si>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</si>
  <si>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</si>
  <si>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</si>
  <si>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</si>
  <si>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</si>
  <si>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</si>
  <si>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</si>
  <si>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</si>
  <si>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</si>
  <si>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</si>
  <si>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</si>
  <si>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</si>
  <si>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</si>
  <si>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</si>
  <si>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</si>
  <si>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</si>
  <si>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</si>
  <si>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</si>
  <si>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</si>
  <si>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</si>
  <si>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</si>
  <si>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</si>
  <si>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</si>
  <si>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</si>
  <si>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</si>
  <si>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</si>
  <si>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</si>
  <si>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</si>
  <si>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</si>
  <si>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</si>
  <si>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</si>
  <si>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</si>
  <si>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</si>
  <si>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</si>
  <si>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</si>
  <si>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</si>
  <si>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</si>
  <si>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</si>
  <si>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</si>
  <si>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</si>
  <si>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</si>
  <si>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</si>
  <si>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</si>
  <si>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</si>
  <si>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</si>
  <si>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</si>
  <si>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</si>
  <si>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</si>
  <si>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</si>
  <si>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</si>
  <si>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</si>
  <si>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</si>
  <si>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</si>
  <si>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</si>
  <si>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</si>
  <si>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</si>
  <si>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</si>
  <si>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</si>
  <si>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</si>
  <si>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</si>
  <si>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</si>
  <si>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</si>
  <si>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</si>
  <si>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</si>
  <si>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</si>
  <si>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</si>
  <si>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</si>
  <si>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</si>
  <si>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</si>
  <si>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</si>
  <si>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</si>
  <si>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</si>
  <si>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</si>
  <si>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</si>
  <si>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</si>
  <si>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</si>
  <si>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</si>
  <si>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</si>
  <si>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</si>
  <si>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</si>
  <si>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</si>
  <si>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</si>
  <si>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</si>
  <si>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</si>
  <si>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</si>
  <si>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</si>
  <si>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</si>
  <si>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</si>
  <si>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</si>
  <si>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</si>
  <si>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</si>
  <si>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</si>
  <si>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</si>
  <si>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</si>
  <si>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</si>
  <si>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</si>
  <si>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</si>
  <si>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</si>
  <si>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</si>
  <si>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</si>
  <si>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</si>
  <si>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</si>
  <si>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</si>
  <si>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</si>
  <si>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</si>
  <si>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</si>
  <si>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</si>
  <si>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</si>
  <si>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WorkSafe New Zealand</t>
  </si>
  <si>
    <t>Phil Parkes</t>
  </si>
  <si>
    <t>Photoshoot</t>
  </si>
  <si>
    <t>Airfares</t>
  </si>
  <si>
    <t>WLG/AKL/WLG</t>
  </si>
  <si>
    <t>Meal for 2</t>
  </si>
  <si>
    <t>Auckland</t>
  </si>
  <si>
    <t>Taxi</t>
  </si>
  <si>
    <t>Wellington</t>
  </si>
  <si>
    <t>Conference, Business Leaders Health and Safety Forum and Office Visit</t>
  </si>
  <si>
    <t>WLG/ZQN/AKL/WLG</t>
  </si>
  <si>
    <t>Office Visit</t>
  </si>
  <si>
    <t>Accommodation</t>
  </si>
  <si>
    <t>Conference</t>
  </si>
  <si>
    <t>Meal for 3</t>
  </si>
  <si>
    <t>Queenstown</t>
  </si>
  <si>
    <t>Business Leaders Health and Safety Forum</t>
  </si>
  <si>
    <t>Auckland/Wellington</t>
  </si>
  <si>
    <t>Team Training</t>
  </si>
  <si>
    <t>Shuttle</t>
  </si>
  <si>
    <t>Phone and data costs</t>
  </si>
  <si>
    <t>Professional development</t>
  </si>
  <si>
    <t>Media Training</t>
  </si>
  <si>
    <t>Stationery</t>
  </si>
  <si>
    <t>Nicole Rosie</t>
  </si>
  <si>
    <t>Board Chair, Chief Financial Officer</t>
  </si>
  <si>
    <t>Overseas Study</t>
  </si>
  <si>
    <t>Flights</t>
  </si>
  <si>
    <t>WLG/AKL/SFO/AKL/ROT</t>
  </si>
  <si>
    <t>San Francisco, USA</t>
  </si>
  <si>
    <t>Overseas Study 3 x meals</t>
  </si>
  <si>
    <t>Meals</t>
  </si>
  <si>
    <t>Overseas Counterpart Visit</t>
  </si>
  <si>
    <t>WLG/MEL/WLG</t>
  </si>
  <si>
    <t>Dinner x 5</t>
  </si>
  <si>
    <t>Melbourne, AUS</t>
  </si>
  <si>
    <t>Meal x 2</t>
  </si>
  <si>
    <t>Dinner x 7</t>
  </si>
  <si>
    <t>Meeting with Stakeholders</t>
  </si>
  <si>
    <t>Rental Car</t>
  </si>
  <si>
    <t>WLG/DUD/IVC/DUD/IVC/CHC/WLG</t>
  </si>
  <si>
    <t>Interview filming</t>
  </si>
  <si>
    <t>Meal</t>
  </si>
  <si>
    <t>Meeting with Stakeholder and Office Visit</t>
  </si>
  <si>
    <t>Meeting with Stakeholder</t>
  </si>
  <si>
    <t>Parking</t>
  </si>
  <si>
    <t>Board Meeting</t>
  </si>
  <si>
    <t>Manukau Office Visit</t>
  </si>
  <si>
    <t>Bus</t>
  </si>
  <si>
    <t>WLG/CHC/AKL/WLG</t>
  </si>
  <si>
    <t>Meeting with Auckland Staff</t>
  </si>
  <si>
    <t>Hamilton</t>
  </si>
  <si>
    <t>WLG/HLZ/AKL/HLZ/AKL/WLG</t>
  </si>
  <si>
    <t>Speaking Engagement</t>
  </si>
  <si>
    <t>WLG/CHC/WLG</t>
  </si>
  <si>
    <t>Christchurch</t>
  </si>
  <si>
    <t>Wellington/Auckland</t>
  </si>
  <si>
    <t>Awards Ceremony</t>
  </si>
  <si>
    <t>Offsite videoing</t>
  </si>
  <si>
    <t>Meeting with Supplier</t>
  </si>
  <si>
    <t>Leadership event</t>
  </si>
  <si>
    <t>Meeting with Chair</t>
  </si>
  <si>
    <t>Change meeting</t>
  </si>
  <si>
    <t>Coffee x 2</t>
  </si>
  <si>
    <t>Meeting</t>
  </si>
  <si>
    <t>Breakfast x 2</t>
  </si>
  <si>
    <t>Monthly Carpark</t>
  </si>
  <si>
    <t>Phone and data costs (backcharge April 19 - July 19)</t>
  </si>
  <si>
    <t>Taonga artwork gift for Stakeholder</t>
  </si>
  <si>
    <t>Gift</t>
  </si>
  <si>
    <t>Blunt umbrella</t>
  </si>
  <si>
    <t>Risk Management Society</t>
  </si>
  <si>
    <t>Bouquet of Flowers</t>
  </si>
  <si>
    <t>MinterEllison Rudd Watts</t>
  </si>
  <si>
    <t>Box of chocolates</t>
  </si>
  <si>
    <t>Kiwibank Board</t>
  </si>
  <si>
    <t>Gift Box of treats</t>
  </si>
  <si>
    <t>CHASNZ Board</t>
  </si>
  <si>
    <t>Farewell gift to departing CE</t>
  </si>
  <si>
    <t>Chief Financial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</si>
</sst>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41" zoomScaleNormal="100" workbookViewId="0">
      <selection activeCell="A41" sqref="A41:A51"/>
    </sheetView>
  </sheetViews>
  <sheetFormatPr defaultColWidth="0" defaultRowHeight="13.8" zeroHeight="1" x14ac:dyDescent="0.25"/>
  <cols>
    <col min="1" max="1" width="219.33203125" style="70" customWidth="1"/>
    <col min="2" max="2" width="33.33203125" style="69" customWidth="1"/>
    <col min="3" max="16384" width="8.6640625" style="16" hidden="1"/>
  </cols>
  <sheetData>
    <row r="1" spans="1:2" ht="23.25" customHeight="1" x14ac:dyDescent="0.25">
      <c r="A1" s="68" t="s">
        <v>0</v>
      </c>
    </row>
    <row r="2" spans="1:2" ht="33" customHeight="1" x14ac:dyDescent="0.25">
      <c r="A2" s="132" t="s">
        <v>1</v>
      </c>
    </row>
    <row r="3" spans="1:2" ht="17.25" customHeight="1" x14ac:dyDescent="0.25"/>
    <row r="4" spans="1:2" ht="23.25" customHeight="1" x14ac:dyDescent="0.25">
      <c r="A4" s="156" t="s">
        <v>2</v>
      </c>
    </row>
    <row r="5" spans="1:2" ht="17.25" customHeight="1" x14ac:dyDescent="0.25"/>
    <row r="6" spans="1:2" ht="23.25" customHeight="1" x14ac:dyDescent="0.25">
      <c r="A6" s="71" t="s">
        <v>3</v>
      </c>
    </row>
    <row r="7" spans="1:2" ht="17.25" customHeight="1" x14ac:dyDescent="0.25">
      <c r="A7" s="72" t="s">
        <v>4</v>
      </c>
    </row>
    <row r="8" spans="1:2" ht="17.25" customHeight="1" x14ac:dyDescent="0.25">
      <c r="A8" s="73" t="s">
        <v>5</v>
      </c>
    </row>
    <row r="9" spans="1:2" ht="17.25" customHeight="1" x14ac:dyDescent="0.25">
      <c r="A9" s="73"/>
    </row>
    <row r="10" spans="1:2" ht="23.25" customHeight="1" x14ac:dyDescent="0.25">
      <c r="A10" s="71" t="s">
        <v>6</v>
      </c>
      <c r="B10" s="105" t="s">
        <v>7</v>
      </c>
    </row>
    <row r="11" spans="1:2" ht="17.25" customHeight="1" x14ac:dyDescent="0.25">
      <c r="A11" s="74" t="s">
        <v>8</v>
      </c>
    </row>
    <row r="12" spans="1:2" ht="17.25" customHeight="1" x14ac:dyDescent="0.25">
      <c r="A12" s="73" t="s">
        <v>9</v>
      </c>
    </row>
    <row r="13" spans="1:2" ht="17.25" customHeight="1" x14ac:dyDescent="0.25">
      <c r="A13" s="73" t="s">
        <v>10</v>
      </c>
    </row>
    <row r="14" spans="1:2" ht="17.25" customHeight="1" x14ac:dyDescent="0.25">
      <c r="A14" s="75" t="s">
        <v>11</v>
      </c>
    </row>
    <row r="15" spans="1:2" ht="17.25" customHeight="1" x14ac:dyDescent="0.25">
      <c r="A15" s="73" t="s">
        <v>12</v>
      </c>
    </row>
    <row r="16" spans="1:2" ht="17.25" customHeight="1" x14ac:dyDescent="0.25">
      <c r="A16" s="73"/>
    </row>
    <row r="17" spans="1:1" ht="23.25" customHeight="1" x14ac:dyDescent="0.25">
      <c r="A17" s="71" t="s">
        <v>13</v>
      </c>
    </row>
    <row r="18" spans="1:1" ht="17.25" customHeight="1" x14ac:dyDescent="0.25">
      <c r="A18" s="75" t="s">
        <v>14</v>
      </c>
    </row>
    <row r="19" spans="1:1" ht="17.25" customHeight="1" x14ac:dyDescent="0.25">
      <c r="A19" s="75" t="s">
        <v>15</v>
      </c>
    </row>
    <row r="20" spans="1:1" ht="17.25" customHeight="1" x14ac:dyDescent="0.25">
      <c r="A20" s="101" t="s">
        <v>16</v>
      </c>
    </row>
    <row r="21" spans="1:1" ht="17.25" customHeight="1" x14ac:dyDescent="0.25">
      <c r="A21" s="76"/>
    </row>
    <row r="22" spans="1:1" ht="23.25" customHeight="1" x14ac:dyDescent="0.25">
      <c r="A22" s="71" t="s">
        <v>17</v>
      </c>
    </row>
    <row r="23" spans="1:1" ht="17.25" customHeight="1" x14ac:dyDescent="0.25">
      <c r="A23" s="76" t="s">
        <v>18</v>
      </c>
    </row>
    <row r="24" spans="1:1" ht="17.25" customHeight="1" x14ac:dyDescent="0.25">
      <c r="A24" s="76"/>
    </row>
    <row r="25" spans="1:1" ht="23.25" customHeight="1" x14ac:dyDescent="0.25">
      <c r="A25" s="71" t="s">
        <v>19</v>
      </c>
    </row>
    <row r="26" spans="1:1" ht="17.25" customHeight="1" x14ac:dyDescent="0.25">
      <c r="A26" s="77" t="s">
        <v>20</v>
      </c>
    </row>
    <row r="27" spans="1:1" ht="32.25" customHeight="1" x14ac:dyDescent="0.25">
      <c r="A27" s="75" t="s">
        <v>21</v>
      </c>
    </row>
    <row r="28" spans="1:1" ht="17.25" customHeight="1" x14ac:dyDescent="0.25">
      <c r="A28" s="77" t="s">
        <v>22</v>
      </c>
    </row>
    <row r="29" spans="1:1" ht="32.25" customHeight="1" x14ac:dyDescent="0.25">
      <c r="A29" s="75" t="s">
        <v>23</v>
      </c>
    </row>
    <row r="30" spans="1:1" ht="17.25" customHeight="1" x14ac:dyDescent="0.25">
      <c r="A30" s="77" t="s">
        <v>24</v>
      </c>
    </row>
    <row r="31" spans="1:1" ht="17.25" customHeight="1" x14ac:dyDescent="0.25">
      <c r="A31" s="75" t="s">
        <v>25</v>
      </c>
    </row>
    <row r="32" spans="1:1" ht="17.25" customHeight="1" x14ac:dyDescent="0.25">
      <c r="A32" s="77" t="s">
        <v>26</v>
      </c>
    </row>
    <row r="33" spans="1:1" ht="32.25" customHeight="1" x14ac:dyDescent="0.25">
      <c r="A33" s="78" t="s">
        <v>27</v>
      </c>
    </row>
    <row r="34" spans="1:1" ht="32.25" customHeight="1" x14ac:dyDescent="0.25">
      <c r="A34" s="79" t="s">
        <v>28</v>
      </c>
    </row>
    <row r="35" spans="1:1" ht="17.25" customHeight="1" x14ac:dyDescent="0.25">
      <c r="A35" s="77" t="s">
        <v>29</v>
      </c>
    </row>
    <row r="36" spans="1:1" ht="32.25" customHeight="1" x14ac:dyDescent="0.25">
      <c r="A36" s="75" t="s">
        <v>30</v>
      </c>
    </row>
    <row r="37" spans="1:1" ht="32.25" customHeight="1" x14ac:dyDescent="0.25">
      <c r="A37" s="78" t="s">
        <v>31</v>
      </c>
    </row>
    <row r="38" spans="1:1" ht="32.25" customHeight="1" x14ac:dyDescent="0.25">
      <c r="A38" s="75" t="s">
        <v>32</v>
      </c>
    </row>
    <row r="39" spans="1:1" ht="17.25" customHeight="1" x14ac:dyDescent="0.25">
      <c r="A39" s="79"/>
    </row>
    <row r="40" spans="1:1" ht="22.5" customHeight="1" x14ac:dyDescent="0.25">
      <c r="A40" s="71" t="s">
        <v>33</v>
      </c>
    </row>
    <row r="41" spans="1:1" ht="17.25" customHeight="1" x14ac:dyDescent="0.25">
      <c r="A41" s="84" t="s">
        <v>34</v>
      </c>
    </row>
    <row r="42" spans="1:1" ht="17.25" customHeight="1" x14ac:dyDescent="0.25">
      <c r="A42" s="80" t="s">
        <v>35</v>
      </c>
    </row>
    <row r="43" spans="1:1" ht="17.25" customHeight="1" x14ac:dyDescent="0.25">
      <c r="A43" s="81" t="s">
        <v>36</v>
      </c>
    </row>
    <row r="44" spans="1:1" ht="32.25" customHeight="1" x14ac:dyDescent="0.25">
      <c r="A44" s="81" t="s">
        <v>37</v>
      </c>
    </row>
    <row r="45" spans="1:1" ht="32.25" customHeight="1" x14ac:dyDescent="0.25">
      <c r="A45" s="81" t="s">
        <v>38</v>
      </c>
    </row>
    <row r="46" spans="1:1" ht="17.25" customHeight="1" x14ac:dyDescent="0.25">
      <c r="A46" s="82" t="s">
        <v>39</v>
      </c>
    </row>
    <row r="47" spans="1:1" ht="32.25" customHeight="1" x14ac:dyDescent="0.25">
      <c r="A47" s="78" t="s">
        <v>40</v>
      </c>
    </row>
    <row r="48" spans="1:1" ht="32.25" customHeight="1" x14ac:dyDescent="0.25">
      <c r="A48" s="78" t="s">
        <v>41</v>
      </c>
    </row>
    <row r="49" spans="1:1" ht="32.25" customHeight="1" x14ac:dyDescent="0.25">
      <c r="A49" s="81" t="s">
        <v>42</v>
      </c>
    </row>
    <row r="50" spans="1:1" ht="17.25" customHeight="1" x14ac:dyDescent="0.25">
      <c r="A50" s="81" t="s">
        <v>43</v>
      </c>
    </row>
    <row r="51" spans="1:1" ht="17.25" customHeight="1" x14ac:dyDescent="0.25">
      <c r="A51" s="81" t="s">
        <v>44</v>
      </c>
    </row>
    <row r="52" spans="1:1" ht="17.25" customHeight="1" x14ac:dyDescent="0.25">
      <c r="A52" s="81"/>
    </row>
    <row r="53" spans="1:1" ht="22.5" customHeight="1" x14ac:dyDescent="0.25">
      <c r="A53" s="71" t="s">
        <v>45</v>
      </c>
    </row>
    <row r="54" spans="1:1" ht="32.25" customHeight="1" x14ac:dyDescent="0.25">
      <c r="A54" s="142" t="s">
        <v>46</v>
      </c>
    </row>
    <row r="55" spans="1:1" ht="17.25" customHeight="1" x14ac:dyDescent="0.25">
      <c r="A55" s="83" t="s">
        <v>47</v>
      </c>
    </row>
    <row r="56" spans="1:1" ht="17.25" customHeight="1" x14ac:dyDescent="0.25">
      <c r="A56" s="84" t="s">
        <v>48</v>
      </c>
    </row>
    <row r="57" spans="1:1" ht="17.25" customHeight="1" x14ac:dyDescent="0.25">
      <c r="A57" s="101" t="s">
        <v>49</v>
      </c>
    </row>
    <row r="58" spans="1:1" ht="17.25" customHeight="1" x14ac:dyDescent="0.25">
      <c r="A58" s="85" t="s">
        <v>50</v>
      </c>
    </row>
    <row r="59" spans="1:1" x14ac:dyDescent="0.25"/>
    <row r="60" spans="1:1" hidden="1" x14ac:dyDescent="0.25"/>
    <row r="61" spans="1:1" hidden="1" x14ac:dyDescent="0.25">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7"/>
  <sheetViews>
    <sheetView zoomScale="85" zoomScaleNormal="85" workbookViewId="0">
      <selection activeCell="B7" sqref="B7:E7"/>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25">
      <c r="A1" s="173" t="s">
        <v>109</v>
      </c>
      <c r="B1" s="173"/>
      <c r="C1" s="173"/>
      <c r="D1" s="173"/>
      <c r="E1" s="173"/>
      <c r="F1" s="24"/>
    </row>
    <row r="2" spans="1:6" ht="21" customHeight="1" x14ac:dyDescent="0.25">
      <c r="A2" s="4" t="s">
        <v>52</v>
      </c>
      <c r="B2" s="176" t="str">
        <f>'Summary and sign-off N Rosie'!B2:F2</f>
        <v>WorkSafe New Zealand</v>
      </c>
      <c r="C2" s="176"/>
      <c r="D2" s="176"/>
      <c r="E2" s="176"/>
      <c r="F2" s="24"/>
    </row>
    <row r="3" spans="1:6" ht="21" customHeight="1" x14ac:dyDescent="0.25">
      <c r="A3" s="4" t="s">
        <v>110</v>
      </c>
      <c r="B3" s="176" t="str">
        <f>'Summary and sign-off N Rosie'!B3:F3</f>
        <v>Nicole Rosie</v>
      </c>
      <c r="C3" s="176"/>
      <c r="D3" s="176"/>
      <c r="E3" s="176"/>
      <c r="F3" s="24"/>
    </row>
    <row r="4" spans="1:6" ht="21" customHeight="1" x14ac:dyDescent="0.25">
      <c r="A4" s="4" t="s">
        <v>111</v>
      </c>
      <c r="B4" s="176">
        <f>'Summary and sign-off N Rosie'!B4:F4</f>
        <v>43647</v>
      </c>
      <c r="C4" s="176"/>
      <c r="D4" s="176"/>
      <c r="E4" s="176"/>
      <c r="F4" s="24"/>
    </row>
    <row r="5" spans="1:6" ht="21" customHeight="1" x14ac:dyDescent="0.25">
      <c r="A5" s="4" t="s">
        <v>112</v>
      </c>
      <c r="B5" s="176">
        <f>'Summary and sign-off N Rosie'!B5:F5</f>
        <v>44012</v>
      </c>
      <c r="C5" s="176"/>
      <c r="D5" s="176"/>
      <c r="E5" s="176"/>
      <c r="F5" s="24"/>
    </row>
    <row r="6" spans="1:6" ht="21" customHeight="1" x14ac:dyDescent="0.25">
      <c r="A6" s="4" t="s">
        <v>113</v>
      </c>
      <c r="B6" s="171" t="s">
        <v>80</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43647</v>
      </c>
      <c r="B12" s="158">
        <v>690</v>
      </c>
      <c r="C12" s="162" t="s">
        <v>235</v>
      </c>
      <c r="D12" s="162" t="s">
        <v>214</v>
      </c>
      <c r="E12" s="163" t="s">
        <v>177</v>
      </c>
      <c r="F12" s="3"/>
    </row>
    <row r="13" spans="1:6" s="87" customFormat="1" x14ac:dyDescent="0.25">
      <c r="A13" s="157">
        <v>43647</v>
      </c>
      <c r="B13" s="158">
        <f>29.84+74.71+22.44+96.01</f>
        <v>223</v>
      </c>
      <c r="C13" s="162" t="s">
        <v>236</v>
      </c>
      <c r="D13" s="162" t="s">
        <v>189</v>
      </c>
      <c r="E13" s="163" t="s">
        <v>177</v>
      </c>
      <c r="F13" s="3"/>
    </row>
    <row r="14" spans="1:6" s="87" customFormat="1" x14ac:dyDescent="0.25">
      <c r="A14" s="157">
        <v>43678</v>
      </c>
      <c r="B14" s="158">
        <v>690</v>
      </c>
      <c r="C14" s="162" t="s">
        <v>235</v>
      </c>
      <c r="D14" s="162" t="s">
        <v>214</v>
      </c>
      <c r="E14" s="163" t="s">
        <v>177</v>
      </c>
      <c r="F14" s="3"/>
    </row>
    <row r="15" spans="1:6" s="87" customFormat="1" x14ac:dyDescent="0.25">
      <c r="A15" s="157">
        <v>43678</v>
      </c>
      <c r="B15" s="158">
        <f>23.22</f>
        <v>23.22</v>
      </c>
      <c r="C15" s="162" t="s">
        <v>189</v>
      </c>
      <c r="D15" s="162" t="s">
        <v>189</v>
      </c>
      <c r="E15" s="163" t="s">
        <v>177</v>
      </c>
      <c r="F15" s="3"/>
    </row>
    <row r="16" spans="1:6" s="87" customFormat="1" x14ac:dyDescent="0.25">
      <c r="A16" s="157">
        <v>43709</v>
      </c>
      <c r="B16" s="158">
        <v>690</v>
      </c>
      <c r="C16" s="162" t="s">
        <v>235</v>
      </c>
      <c r="D16" s="162" t="s">
        <v>214</v>
      </c>
      <c r="E16" s="163" t="s">
        <v>177</v>
      </c>
      <c r="F16" s="3"/>
    </row>
    <row r="17" spans="1:6" s="87" customFormat="1" x14ac:dyDescent="0.25">
      <c r="A17" s="157">
        <v>43709</v>
      </c>
      <c r="B17" s="158">
        <f>22.88+28.17</f>
        <v>51.05</v>
      </c>
      <c r="C17" s="162" t="s">
        <v>189</v>
      </c>
      <c r="D17" s="162" t="s">
        <v>189</v>
      </c>
      <c r="E17" s="163" t="s">
        <v>177</v>
      </c>
      <c r="F17" s="3"/>
    </row>
    <row r="18" spans="1:6" s="87" customFormat="1" x14ac:dyDescent="0.25">
      <c r="A18" s="157">
        <v>43739</v>
      </c>
      <c r="B18" s="158">
        <v>690</v>
      </c>
      <c r="C18" s="162" t="s">
        <v>235</v>
      </c>
      <c r="D18" s="162" t="s">
        <v>214</v>
      </c>
      <c r="E18" s="163" t="s">
        <v>177</v>
      </c>
      <c r="F18" s="3"/>
    </row>
    <row r="19" spans="1:6" s="87" customFormat="1" x14ac:dyDescent="0.25">
      <c r="A19" s="157">
        <v>43739</v>
      </c>
      <c r="B19" s="158">
        <v>24.54</v>
      </c>
      <c r="C19" s="162" t="s">
        <v>189</v>
      </c>
      <c r="D19" s="162" t="s">
        <v>189</v>
      </c>
      <c r="E19" s="163" t="s">
        <v>177</v>
      </c>
      <c r="F19" s="3"/>
    </row>
    <row r="20" spans="1:6" s="87" customFormat="1" x14ac:dyDescent="0.25">
      <c r="A20" s="157">
        <v>43759</v>
      </c>
      <c r="B20" s="158">
        <v>159</v>
      </c>
      <c r="C20" s="162" t="s">
        <v>237</v>
      </c>
      <c r="D20" s="162" t="s">
        <v>238</v>
      </c>
      <c r="E20" s="163" t="s">
        <v>177</v>
      </c>
      <c r="F20" s="3"/>
    </row>
    <row r="21" spans="1:6" s="87" customFormat="1" x14ac:dyDescent="0.25">
      <c r="A21" s="157">
        <v>43770</v>
      </c>
      <c r="B21" s="158">
        <v>690</v>
      </c>
      <c r="C21" s="162" t="s">
        <v>235</v>
      </c>
      <c r="D21" s="162" t="s">
        <v>214</v>
      </c>
      <c r="E21" s="163" t="s">
        <v>177</v>
      </c>
      <c r="F21" s="3"/>
    </row>
    <row r="22" spans="1:6" s="87" customFormat="1" x14ac:dyDescent="0.25">
      <c r="A22" s="157">
        <v>43770</v>
      </c>
      <c r="B22" s="158">
        <v>23.39</v>
      </c>
      <c r="C22" s="162" t="s">
        <v>189</v>
      </c>
      <c r="D22" s="162" t="s">
        <v>189</v>
      </c>
      <c r="E22" s="163" t="s">
        <v>177</v>
      </c>
      <c r="F22" s="3"/>
    </row>
    <row r="23" spans="1:6" s="87" customFormat="1" x14ac:dyDescent="0.25">
      <c r="A23" s="157">
        <v>43800</v>
      </c>
      <c r="B23" s="158">
        <v>690</v>
      </c>
      <c r="C23" s="162" t="s">
        <v>235</v>
      </c>
      <c r="D23" s="162" t="s">
        <v>214</v>
      </c>
      <c r="E23" s="163" t="s">
        <v>177</v>
      </c>
      <c r="F23" s="3"/>
    </row>
    <row r="24" spans="1:6" s="87" customFormat="1" x14ac:dyDescent="0.25">
      <c r="A24" s="157">
        <v>43800</v>
      </c>
      <c r="B24" s="158">
        <f>25.97-6.89</f>
        <v>19.079999999999998</v>
      </c>
      <c r="C24" s="162" t="s">
        <v>189</v>
      </c>
      <c r="D24" s="162" t="s">
        <v>189</v>
      </c>
      <c r="E24" s="163" t="s">
        <v>177</v>
      </c>
      <c r="F24" s="3"/>
    </row>
    <row r="25" spans="1:6" s="87" customFormat="1" x14ac:dyDescent="0.25">
      <c r="A25" s="157">
        <v>43831</v>
      </c>
      <c r="B25" s="158">
        <v>690</v>
      </c>
      <c r="C25" s="162" t="s">
        <v>235</v>
      </c>
      <c r="D25" s="162" t="s">
        <v>214</v>
      </c>
      <c r="E25" s="163" t="s">
        <v>177</v>
      </c>
      <c r="F25" s="3"/>
    </row>
    <row r="26" spans="1:6" s="87" customFormat="1" x14ac:dyDescent="0.25">
      <c r="A26" s="157">
        <v>43862</v>
      </c>
      <c r="B26" s="158">
        <v>690</v>
      </c>
      <c r="C26" s="162" t="s">
        <v>235</v>
      </c>
      <c r="D26" s="162" t="s">
        <v>214</v>
      </c>
      <c r="E26" s="163" t="s">
        <v>177</v>
      </c>
      <c r="F26" s="3"/>
    </row>
    <row r="27" spans="1:6" s="87" customFormat="1" x14ac:dyDescent="0.25">
      <c r="A27" s="157">
        <v>43891</v>
      </c>
      <c r="B27" s="158">
        <v>690</v>
      </c>
      <c r="C27" s="162" t="s">
        <v>235</v>
      </c>
      <c r="D27" s="162" t="s">
        <v>214</v>
      </c>
      <c r="E27" s="163" t="s">
        <v>177</v>
      </c>
      <c r="F27" s="3"/>
    </row>
    <row r="28" spans="1:6" s="87" customFormat="1" x14ac:dyDescent="0.25">
      <c r="A28" s="157">
        <v>43922</v>
      </c>
      <c r="B28" s="158">
        <v>690</v>
      </c>
      <c r="C28" s="162" t="s">
        <v>235</v>
      </c>
      <c r="D28" s="162" t="s">
        <v>214</v>
      </c>
      <c r="E28" s="163" t="s">
        <v>177</v>
      </c>
      <c r="F28" s="3"/>
    </row>
    <row r="29" spans="1:6" s="87" customFormat="1" x14ac:dyDescent="0.25">
      <c r="A29" s="157">
        <v>43952</v>
      </c>
      <c r="B29" s="158">
        <v>690</v>
      </c>
      <c r="C29" s="162" t="s">
        <v>235</v>
      </c>
      <c r="D29" s="162" t="s">
        <v>214</v>
      </c>
      <c r="E29" s="163" t="s">
        <v>177</v>
      </c>
      <c r="F29" s="3"/>
    </row>
    <row r="30" spans="1:6" s="87" customFormat="1" x14ac:dyDescent="0.25">
      <c r="A30" s="161"/>
      <c r="B30" s="158"/>
      <c r="C30" s="162"/>
      <c r="D30" s="162"/>
      <c r="E30" s="163"/>
      <c r="F30" s="3"/>
    </row>
    <row r="31" spans="1:6" s="87" customFormat="1" hidden="1" x14ac:dyDescent="0.25">
      <c r="A31" s="137"/>
      <c r="B31" s="134"/>
      <c r="C31" s="138"/>
      <c r="D31" s="138"/>
      <c r="E31" s="139"/>
      <c r="F31" s="3"/>
    </row>
    <row r="32" spans="1:6" ht="34.5" customHeight="1" x14ac:dyDescent="0.25">
      <c r="A32" s="88" t="s">
        <v>151</v>
      </c>
      <c r="B32" s="97">
        <f>SUM(B11:B31)</f>
        <v>8113.2800000000007</v>
      </c>
      <c r="C32" s="106" t="str">
        <f>IF(SUBTOTAL(3,B11:B31)=SUBTOTAL(103,B11:B31),'Summary and sign-off N Rosie'!$A$48,'Summary and sign-off N Rosie'!$A$49)</f>
        <v>Check - there are no hidden rows with data</v>
      </c>
      <c r="D32" s="177" t="str">
        <f>IF('Summary and sign-off N Rosie'!F59='Summary and sign-off N Rosie'!F54,'Summary and sign-off N Rosie'!A51,'Summary and sign-off N Rosie'!A50)</f>
        <v>Check - each entry provides sufficient information</v>
      </c>
      <c r="E32" s="177"/>
      <c r="F32" s="37"/>
    </row>
    <row r="33" spans="1:6" ht="14.1" customHeight="1" x14ac:dyDescent="0.25">
      <c r="A33" s="38"/>
      <c r="B33" s="27"/>
      <c r="C33" s="20"/>
      <c r="D33" s="20"/>
      <c r="E33" s="20"/>
      <c r="F33" s="24"/>
    </row>
    <row r="34" spans="1:6" x14ac:dyDescent="0.25">
      <c r="A34" s="21" t="s">
        <v>152</v>
      </c>
      <c r="B34" s="20"/>
      <c r="C34" s="20"/>
      <c r="D34" s="20"/>
      <c r="E34" s="20"/>
      <c r="F34" s="24"/>
    </row>
    <row r="35" spans="1:6" ht="12.6" customHeight="1" x14ac:dyDescent="0.25">
      <c r="A35" s="23" t="s">
        <v>131</v>
      </c>
      <c r="B35" s="20"/>
      <c r="C35" s="20"/>
      <c r="D35" s="20"/>
      <c r="E35" s="20"/>
      <c r="F35" s="24"/>
    </row>
    <row r="36" spans="1:6" x14ac:dyDescent="0.25">
      <c r="A36" s="23" t="s">
        <v>79</v>
      </c>
      <c r="B36" s="25"/>
      <c r="C36" s="26"/>
      <c r="D36" s="26"/>
      <c r="E36" s="26"/>
      <c r="F36" s="27"/>
    </row>
    <row r="37" spans="1:6" x14ac:dyDescent="0.25">
      <c r="A37" s="31" t="s">
        <v>145</v>
      </c>
      <c r="B37" s="32"/>
      <c r="C37" s="27"/>
      <c r="D37" s="27"/>
      <c r="E37" s="27"/>
      <c r="F37" s="27"/>
    </row>
    <row r="38" spans="1:6" ht="12.75" customHeight="1" x14ac:dyDescent="0.25">
      <c r="A38" s="31" t="s">
        <v>146</v>
      </c>
      <c r="B38" s="39"/>
      <c r="C38" s="33"/>
      <c r="D38" s="33"/>
      <c r="E38" s="33"/>
      <c r="F38" s="33"/>
    </row>
    <row r="39" spans="1:6" x14ac:dyDescent="0.25">
      <c r="A39" s="38"/>
      <c r="B39" s="40"/>
      <c r="C39" s="20"/>
      <c r="D39" s="20"/>
      <c r="E39" s="20"/>
      <c r="F39" s="38"/>
    </row>
    <row r="40" spans="1:6" hidden="1" x14ac:dyDescent="0.25">
      <c r="A40" s="20"/>
      <c r="B40" s="20"/>
      <c r="C40" s="20"/>
      <c r="D40" s="20"/>
      <c r="E40" s="38"/>
    </row>
    <row r="41" spans="1:6" ht="12.75" hidden="1" customHeight="1" x14ac:dyDescent="0.25"/>
    <row r="42" spans="1:6" hidden="1" x14ac:dyDescent="0.25">
      <c r="A42" s="41"/>
      <c r="B42" s="41"/>
      <c r="C42" s="41"/>
      <c r="D42" s="41"/>
      <c r="E42" s="41"/>
      <c r="F42" s="24"/>
    </row>
    <row r="43" spans="1:6" hidden="1" x14ac:dyDescent="0.25">
      <c r="A43" s="41"/>
      <c r="B43" s="41"/>
      <c r="C43" s="41"/>
      <c r="D43" s="41"/>
      <c r="E43" s="41"/>
      <c r="F43" s="24"/>
    </row>
    <row r="44" spans="1:6" hidden="1" x14ac:dyDescent="0.25">
      <c r="A44" s="41"/>
      <c r="B44" s="41"/>
      <c r="C44" s="41"/>
      <c r="D44" s="41"/>
      <c r="E44" s="41"/>
      <c r="F44" s="24"/>
    </row>
    <row r="45" spans="1:6" hidden="1" x14ac:dyDescent="0.25">
      <c r="A45" s="41"/>
      <c r="B45" s="41"/>
      <c r="C45" s="41"/>
      <c r="D45" s="41"/>
      <c r="E45" s="41"/>
      <c r="F45" s="24"/>
    </row>
    <row r="46" spans="1:6" hidden="1" x14ac:dyDescent="0.25">
      <c r="A46" s="41"/>
      <c r="B46" s="41"/>
      <c r="C46" s="41"/>
      <c r="D46" s="41"/>
      <c r="E46" s="41"/>
      <c r="F46" s="24"/>
    </row>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sheetData>
  <sheetProtection sheet="1" formatCells="0" insertRows="0" deleteRows="0"/>
  <mergeCells count="10">
    <mergeCell ref="D32:E3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30">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3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 N Rosie'!#REF!</xm:f>
          </x14:formula1>
          <xm:sqref>B11:B31</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N Rosie'!#REF!</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N Rosie'!#REF!</xm:f>
          </x14:formula1>
          <xm:sqref>B6:E6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E29" sqref="E29"/>
    </sheetView>
  </sheetViews>
  <sheetFormatPr defaultColWidth="0" defaultRowHeight="13.2" zeroHeight="1" x14ac:dyDescent="0.25"/>
  <cols>
    <col min="1" max="1" width="35.6640625" style="16" customWidth="1"/>
    <col min="2" max="2" width="46.88671875" style="16" customWidth="1"/>
    <col min="3" max="3" width="22.109375" style="16" customWidth="1"/>
    <col min="4" max="4" width="25.44140625" style="16" customWidth="1"/>
    <col min="5" max="6" width="35.6640625" style="16" customWidth="1"/>
    <col min="7" max="7" width="38" style="16" customWidth="1"/>
    <col min="8" max="10" width="9.1093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 N Rosie'!B2:F2</f>
        <v>WorkSafe New Zealand</v>
      </c>
      <c r="C2" s="176"/>
      <c r="D2" s="176"/>
      <c r="E2" s="176"/>
      <c r="F2" s="176"/>
    </row>
    <row r="3" spans="1:6" ht="21" customHeight="1" x14ac:dyDescent="0.25">
      <c r="A3" s="4" t="s">
        <v>110</v>
      </c>
      <c r="B3" s="176" t="str">
        <f>'Summary and sign-off N Rosie'!B3:F3</f>
        <v>Nicole Rosie</v>
      </c>
      <c r="C3" s="176"/>
      <c r="D3" s="176"/>
      <c r="E3" s="176"/>
      <c r="F3" s="176"/>
    </row>
    <row r="4" spans="1:6" ht="21" customHeight="1" x14ac:dyDescent="0.25">
      <c r="A4" s="4" t="s">
        <v>111</v>
      </c>
      <c r="B4" s="176">
        <f>'Summary and sign-off N Rosie'!B4:F4</f>
        <v>43647</v>
      </c>
      <c r="C4" s="176"/>
      <c r="D4" s="176"/>
      <c r="E4" s="176"/>
      <c r="F4" s="176"/>
    </row>
    <row r="5" spans="1:6" ht="21" customHeight="1" x14ac:dyDescent="0.25">
      <c r="A5" s="4" t="s">
        <v>112</v>
      </c>
      <c r="B5" s="176">
        <f>'Summary and sign-off N Rosie'!B5:F5</f>
        <v>44012</v>
      </c>
      <c r="C5" s="176"/>
      <c r="D5" s="176"/>
      <c r="E5" s="176"/>
      <c r="F5" s="176"/>
    </row>
    <row r="6" spans="1:6" ht="21" customHeight="1" x14ac:dyDescent="0.25">
      <c r="A6" s="4" t="s">
        <v>154</v>
      </c>
      <c r="B6" s="171" t="s">
        <v>80</v>
      </c>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v>43731</v>
      </c>
      <c r="B12" s="164" t="s">
        <v>239</v>
      </c>
      <c r="C12" s="165" t="s">
        <v>96</v>
      </c>
      <c r="D12" s="164" t="s">
        <v>240</v>
      </c>
      <c r="E12" s="166" t="s">
        <v>91</v>
      </c>
      <c r="F12" s="167"/>
    </row>
    <row r="13" spans="1:6" s="87" customFormat="1" x14ac:dyDescent="0.25">
      <c r="A13" s="157">
        <v>43732</v>
      </c>
      <c r="B13" s="164" t="s">
        <v>241</v>
      </c>
      <c r="C13" s="165" t="s">
        <v>96</v>
      </c>
      <c r="D13" s="164" t="s">
        <v>242</v>
      </c>
      <c r="E13" s="166" t="s">
        <v>91</v>
      </c>
      <c r="F13" s="167"/>
    </row>
    <row r="14" spans="1:6" s="87" customFormat="1" x14ac:dyDescent="0.25">
      <c r="A14" s="157">
        <v>43735</v>
      </c>
      <c r="B14" s="164" t="s">
        <v>243</v>
      </c>
      <c r="C14" s="165" t="s">
        <v>96</v>
      </c>
      <c r="D14" s="164" t="s">
        <v>242</v>
      </c>
      <c r="E14" s="166" t="s">
        <v>91</v>
      </c>
      <c r="F14" s="167"/>
    </row>
    <row r="15" spans="1:6" s="87" customFormat="1" x14ac:dyDescent="0.25">
      <c r="A15" s="157">
        <v>43735</v>
      </c>
      <c r="B15" s="164" t="s">
        <v>243</v>
      </c>
      <c r="C15" s="165" t="s">
        <v>96</v>
      </c>
      <c r="D15" s="164" t="s">
        <v>244</v>
      </c>
      <c r="E15" s="166" t="s">
        <v>91</v>
      </c>
      <c r="F15" s="167"/>
    </row>
    <row r="16" spans="1:6" s="87" customFormat="1" x14ac:dyDescent="0.25">
      <c r="A16" s="157">
        <v>43802</v>
      </c>
      <c r="B16" s="164" t="s">
        <v>245</v>
      </c>
      <c r="C16" s="165" t="s">
        <v>96</v>
      </c>
      <c r="D16" s="164" t="s">
        <v>246</v>
      </c>
      <c r="E16" s="166" t="s">
        <v>92</v>
      </c>
      <c r="F16" s="167" t="s">
        <v>247</v>
      </c>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x14ac:dyDescent="0.25">
      <c r="A22" s="157"/>
      <c r="B22" s="164"/>
      <c r="C22" s="165"/>
      <c r="D22" s="164"/>
      <c r="E22" s="166"/>
      <c r="F22" s="167"/>
    </row>
    <row r="23" spans="1:7" s="87" customFormat="1" x14ac:dyDescent="0.25">
      <c r="A23" s="157"/>
      <c r="B23" s="164"/>
      <c r="C23" s="165"/>
      <c r="D23" s="164"/>
      <c r="E23" s="166"/>
      <c r="F23" s="167"/>
    </row>
    <row r="24" spans="1:7" s="87" customFormat="1" hidden="1" x14ac:dyDescent="0.25">
      <c r="A24" s="133"/>
      <c r="B24" s="138"/>
      <c r="C24" s="140"/>
      <c r="D24" s="138"/>
      <c r="E24" s="141"/>
      <c r="F24" s="139"/>
    </row>
    <row r="25" spans="1:7" ht="34.5" customHeight="1" x14ac:dyDescent="0.25">
      <c r="A25" s="152" t="s">
        <v>162</v>
      </c>
      <c r="B25" s="153" t="s">
        <v>163</v>
      </c>
      <c r="C25" s="154">
        <f>C26+C27</f>
        <v>5</v>
      </c>
      <c r="D25" s="155" t="str">
        <f>IF(SUBTOTAL(3,C11:C24)=SUBTOTAL(103,C11:C24),'Summary and sign-off N Rosie'!$A$48,'Summary and sign-off N Rosie'!$A$49)</f>
        <v>Check - there are no hidden rows with data</v>
      </c>
      <c r="E25" s="177" t="str">
        <f>IF('Summary and sign-off N Rosie'!F60='Summary and sign-off N Rosie'!F54,'Summary and sign-off N Rosie'!A52,'Summary and sign-off N Rosie'!A50)</f>
        <v>Check - each entry provides sufficient information</v>
      </c>
      <c r="F25" s="177"/>
      <c r="G25" s="87"/>
    </row>
    <row r="26" spans="1:7" ht="25.5" customHeight="1" x14ac:dyDescent="0.3">
      <c r="A26" s="89"/>
      <c r="B26" s="90" t="s">
        <v>96</v>
      </c>
      <c r="C26" s="91">
        <f>COUNTIF(C11:C24,'Summary and sign-off N Rosie'!A45)</f>
        <v>5</v>
      </c>
      <c r="D26" s="17"/>
      <c r="E26" s="18"/>
      <c r="F26" s="19"/>
    </row>
    <row r="27" spans="1:7" ht="25.5" customHeight="1" x14ac:dyDescent="0.3">
      <c r="A27" s="89"/>
      <c r="B27" s="90" t="s">
        <v>97</v>
      </c>
      <c r="C27" s="91">
        <f>COUNTIF(C11:C24,'Summary and sign-off N Rosie'!A46)</f>
        <v>0</v>
      </c>
      <c r="D27" s="17"/>
      <c r="E27" s="18"/>
      <c r="F27" s="19"/>
    </row>
    <row r="28" spans="1:7" x14ac:dyDescent="0.25">
      <c r="A28" s="20"/>
      <c r="B28" s="21"/>
      <c r="C28" s="20"/>
      <c r="D28" s="22"/>
      <c r="E28" s="22"/>
      <c r="F28" s="20"/>
    </row>
    <row r="29" spans="1:7" x14ac:dyDescent="0.25">
      <c r="A29" s="21" t="s">
        <v>152</v>
      </c>
      <c r="B29" s="21"/>
      <c r="C29" s="21"/>
      <c r="D29" s="21"/>
      <c r="E29" s="21"/>
      <c r="F29" s="21"/>
    </row>
    <row r="30" spans="1:7" ht="12.6" customHeight="1" x14ac:dyDescent="0.25">
      <c r="A30" s="23" t="s">
        <v>131</v>
      </c>
      <c r="B30" s="20"/>
      <c r="C30" s="20"/>
      <c r="D30" s="20"/>
      <c r="E30" s="20"/>
      <c r="F30" s="24"/>
    </row>
    <row r="31" spans="1:7" x14ac:dyDescent="0.25">
      <c r="A31" s="23" t="s">
        <v>79</v>
      </c>
      <c r="B31" s="25"/>
      <c r="C31" s="26"/>
      <c r="D31" s="26"/>
      <c r="E31" s="26"/>
      <c r="F31" s="27"/>
    </row>
    <row r="32" spans="1:7" x14ac:dyDescent="0.25">
      <c r="A32" s="23" t="s">
        <v>164</v>
      </c>
      <c r="B32" s="28"/>
      <c r="C32" s="28"/>
      <c r="D32" s="28"/>
      <c r="E32" s="28"/>
      <c r="F32" s="28"/>
    </row>
    <row r="33" spans="1:6" ht="12.75" customHeight="1" x14ac:dyDescent="0.25">
      <c r="A33" s="23" t="s">
        <v>165</v>
      </c>
      <c r="B33" s="20"/>
      <c r="C33" s="20"/>
      <c r="D33" s="20"/>
      <c r="E33" s="20"/>
      <c r="F33" s="20"/>
    </row>
    <row r="34" spans="1:6" ht="12.9"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39" spans="1:6" hidden="1" x14ac:dyDescent="0.25"/>
    <row r="40" spans="1:6" hidden="1" x14ac:dyDescent="0.25"/>
    <row r="41" spans="1:6" hidden="1" x14ac:dyDescent="0.25">
      <c r="A41" s="21"/>
      <c r="B41" s="21"/>
      <c r="C41" s="21"/>
      <c r="D41" s="21"/>
      <c r="E41" s="21"/>
      <c r="F41" s="21"/>
    </row>
    <row r="42" spans="1:6" hidden="1" x14ac:dyDescent="0.25">
      <c r="A42" s="21"/>
      <c r="B42" s="21"/>
      <c r="C42" s="21"/>
      <c r="D42" s="21"/>
      <c r="E42" s="21"/>
      <c r="F42" s="21"/>
    </row>
    <row r="43" spans="1:6" hidden="1" x14ac:dyDescent="0.25">
      <c r="A43" s="21"/>
      <c r="B43" s="21"/>
      <c r="C43" s="21"/>
      <c r="D43" s="21"/>
      <c r="E43" s="21"/>
      <c r="F43" s="21"/>
    </row>
    <row r="44" spans="1:6" hidden="1" x14ac:dyDescent="0.25">
      <c r="A44" s="21"/>
      <c r="B44" s="21"/>
      <c r="C44" s="21"/>
      <c r="D44" s="21"/>
      <c r="E44" s="21"/>
      <c r="F44" s="21"/>
    </row>
    <row r="45" spans="1:6" hidden="1" x14ac:dyDescent="0.25">
      <c r="A45" s="21"/>
      <c r="B45" s="21"/>
      <c r="C45" s="21"/>
      <c r="D45" s="21"/>
      <c r="E45" s="21"/>
      <c r="F45" s="21"/>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N Rosie'!#REF!</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N Rosie'!#REF!</xm:f>
          </x14:formula1>
          <xm:sqref>B6</xm:sqref>
        </x14:dataValidation>
        <x14:dataValidation type="list" errorStyle="information" operator="greaterThan" allowBlank="1" showInputMessage="1" prompt="Provide specific $ value if possible">
          <x14:formula1>
            <xm:f>'Summary and sign-off N Rosie'!#REF!</xm:f>
          </x14:formula1>
          <xm:sqref>E11:E24</xm:sqref>
        </x14:dataValidation>
        <x14:dataValidation type="list" allowBlank="1" showInputMessage="1" showErrorMessage="1" error="Use the drop down list (at the right of the cell)">
          <x14:formula1>
            <xm:f>'Summary and sign-off N Rosie'!#REF!</xm:f>
          </x14:formula1>
          <xm:sqref>C11:C24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9" sqref="A9:F9"/>
    </sheetView>
  </sheetViews>
  <sheetFormatPr defaultColWidth="0" defaultRowHeight="13.2" zeroHeight="1" x14ac:dyDescent="0.25"/>
  <cols>
    <col min="1" max="1" width="35.6640625" style="16" customWidth="1"/>
    <col min="2" max="2" width="21.5546875" style="16" customWidth="1"/>
    <col min="3" max="3" width="33.5546875" style="16" customWidth="1"/>
    <col min="4" max="4" width="4.44140625" style="16" customWidth="1"/>
    <col min="5" max="5" width="29" style="16" customWidth="1"/>
    <col min="6" max="6" width="19" style="16" customWidth="1"/>
    <col min="7" max="7" width="42" style="16" customWidth="1"/>
    <col min="8" max="11" width="9.109375" style="16" hidden="1" customWidth="1"/>
    <col min="12" max="16384" width="9.1093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53</v>
      </c>
      <c r="B3" s="174" t="s">
        <v>170</v>
      </c>
      <c r="C3" s="174"/>
      <c r="D3" s="174"/>
      <c r="E3" s="174"/>
      <c r="F3" s="174"/>
      <c r="G3" s="46"/>
      <c r="H3" s="46"/>
      <c r="I3" s="46"/>
      <c r="J3" s="46"/>
      <c r="K3" s="46"/>
    </row>
    <row r="4" spans="1:11" ht="21" customHeight="1" x14ac:dyDescent="0.25">
      <c r="A4" s="4" t="s">
        <v>54</v>
      </c>
      <c r="B4" s="175">
        <v>43819</v>
      </c>
      <c r="C4" s="175"/>
      <c r="D4" s="175"/>
      <c r="E4" s="175"/>
      <c r="F4" s="175"/>
      <c r="G4" s="46"/>
      <c r="H4" s="46"/>
      <c r="I4" s="46"/>
      <c r="J4" s="46"/>
      <c r="K4" s="46"/>
    </row>
    <row r="5" spans="1:11" ht="21" customHeight="1" x14ac:dyDescent="0.25">
      <c r="A5" s="4" t="s">
        <v>55</v>
      </c>
      <c r="B5" s="175">
        <v>44012</v>
      </c>
      <c r="C5" s="175"/>
      <c r="D5" s="175"/>
      <c r="E5" s="175"/>
      <c r="F5" s="175"/>
      <c r="G5" s="46"/>
      <c r="H5" s="46"/>
      <c r="I5" s="46"/>
      <c r="J5" s="46"/>
      <c r="K5" s="46"/>
    </row>
    <row r="6" spans="1:11" ht="21" customHeight="1" x14ac:dyDescent="0.25">
      <c r="A6" s="4" t="s">
        <v>56</v>
      </c>
      <c r="B6" s="172" t="str">
        <f>IF(AND('Travel P Parkes'!B7&lt;&gt;A30,'Hospitality P Parkes'!B7&lt;&gt;A30,'All other expenses P Parkes'!B7&lt;&gt;A30,'Gifts and benefits P Parkes'!B7&lt;&gt;A30),A31,IF(AND('Travel P Parkes'!B7=A30,'Hospitality P Parkes'!B7=A30,'All other expenses P Parkes'!B7=A30,'Gifts and benefits P Parkes'!B7=A30),A33,A32))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248</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25">
      <c r="A10" s="125" t="s">
        <v>61</v>
      </c>
      <c r="B10" s="126" t="s">
        <v>62</v>
      </c>
      <c r="C10" s="126" t="s">
        <v>63</v>
      </c>
      <c r="D10" s="127"/>
      <c r="E10" s="128" t="s">
        <v>29</v>
      </c>
      <c r="F10" s="129" t="s">
        <v>64</v>
      </c>
      <c r="G10" s="130"/>
      <c r="H10" s="130"/>
      <c r="I10" s="130"/>
      <c r="J10" s="130"/>
      <c r="K10" s="130"/>
    </row>
    <row r="11" spans="1:11" ht="27.75" customHeight="1" x14ac:dyDescent="0.3">
      <c r="A11" s="10" t="s">
        <v>65</v>
      </c>
      <c r="B11" s="94">
        <f>B15+B16+B17</f>
        <v>1942.4199999999998</v>
      </c>
      <c r="C11" s="102" t="str">
        <f>IF('Travel P Parkes'!B6="",A34,'Travel P Parkes'!B6)</f>
        <v>Figures include GST (where applicable)</v>
      </c>
      <c r="D11" s="8"/>
      <c r="E11" s="10" t="s">
        <v>66</v>
      </c>
      <c r="F11" s="56">
        <f>'Gifts and benefits P Parkes'!C25</f>
        <v>0</v>
      </c>
      <c r="G11" s="47"/>
      <c r="H11" s="47"/>
      <c r="I11" s="47"/>
      <c r="J11" s="47"/>
      <c r="K11" s="47"/>
    </row>
    <row r="12" spans="1:11" ht="27.75" customHeight="1" x14ac:dyDescent="0.3">
      <c r="A12" s="10" t="s">
        <v>24</v>
      </c>
      <c r="B12" s="94">
        <f>'Hospitality P Parkes'!B26</f>
        <v>0</v>
      </c>
      <c r="C12" s="102" t="str">
        <f>IF('Hospitality P Parkes'!B6="",A34,'Hospitality P Parkes'!B6)</f>
        <v>Figures include GST (where applicable)</v>
      </c>
      <c r="D12" s="8"/>
      <c r="E12" s="10" t="s">
        <v>67</v>
      </c>
      <c r="F12" s="56">
        <f>'Gifts and benefits P Parkes'!C26</f>
        <v>0</v>
      </c>
      <c r="G12" s="47"/>
      <c r="H12" s="47"/>
      <c r="I12" s="47"/>
      <c r="J12" s="47"/>
      <c r="K12" s="47"/>
    </row>
    <row r="13" spans="1:11" ht="27.75" customHeight="1" x14ac:dyDescent="0.25">
      <c r="A13" s="10" t="s">
        <v>68</v>
      </c>
      <c r="B13" s="94">
        <f>'All other expenses P Parkes'!B22</f>
        <v>8111.8779999999997</v>
      </c>
      <c r="C13" s="102" t="str">
        <f>IF('All other expenses P Parkes'!B6="",A34,'All other expenses P Parkes'!B6)</f>
        <v>Figures include GST (where applicable)</v>
      </c>
      <c r="D13" s="8"/>
      <c r="E13" s="10" t="s">
        <v>69</v>
      </c>
      <c r="F13" s="56">
        <f>'Gifts and benefits P Parkes'!C27</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 P Parkes'!B20</f>
        <v>0</v>
      </c>
      <c r="C15" s="104" t="str">
        <f>C11</f>
        <v>Figures include GST (where applicable)</v>
      </c>
      <c r="D15" s="8"/>
      <c r="E15" s="8"/>
      <c r="F15" s="58"/>
      <c r="G15" s="46"/>
      <c r="H15" s="46"/>
      <c r="I15" s="46"/>
      <c r="J15" s="46"/>
      <c r="K15" s="46"/>
    </row>
    <row r="16" spans="1:11" ht="27.75" customHeight="1" x14ac:dyDescent="0.25">
      <c r="A16" s="11" t="s">
        <v>71</v>
      </c>
      <c r="B16" s="96">
        <f>'Travel P Parkes'!B40</f>
        <v>1900.12</v>
      </c>
      <c r="C16" s="104" t="str">
        <f>C11</f>
        <v>Figures include GST (where applicable)</v>
      </c>
      <c r="D16" s="59"/>
      <c r="E16" s="8"/>
      <c r="F16" s="60"/>
      <c r="G16" s="46"/>
      <c r="H16" s="46"/>
      <c r="I16" s="46"/>
      <c r="J16" s="46"/>
      <c r="K16" s="46"/>
    </row>
    <row r="17" spans="1:11" ht="27.75" customHeight="1" x14ac:dyDescent="0.25">
      <c r="A17" s="11" t="s">
        <v>72</v>
      </c>
      <c r="B17" s="96">
        <f>'Travel P Parkes'!B53</f>
        <v>42.3</v>
      </c>
      <c r="C17" s="104" t="str">
        <f>C11</f>
        <v>Figures include GST (where applicable)</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 customHeight="1" x14ac:dyDescent="0.25">
      <c r="A21" s="23" t="s">
        <v>75</v>
      </c>
      <c r="B21" s="53"/>
      <c r="C21" s="53"/>
      <c r="D21" s="20"/>
      <c r="E21" s="27"/>
      <c r="F21" s="27"/>
      <c r="G21" s="27"/>
      <c r="H21" s="27"/>
      <c r="I21" s="27"/>
      <c r="J21" s="27"/>
      <c r="K21" s="27"/>
    </row>
    <row r="22" spans="1:11" ht="12.6" customHeight="1" x14ac:dyDescent="0.25">
      <c r="A22" s="23" t="s">
        <v>76</v>
      </c>
      <c r="B22" s="53"/>
      <c r="C22" s="53"/>
      <c r="D22" s="20"/>
      <c r="E22" s="27"/>
      <c r="F22" s="27"/>
      <c r="G22" s="27"/>
      <c r="H22" s="27"/>
      <c r="I22" s="27"/>
      <c r="J22" s="27"/>
      <c r="K22" s="27"/>
    </row>
    <row r="23" spans="1:11" ht="12.6"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119" t="s">
        <v>98</v>
      </c>
      <c r="B48" s="98"/>
      <c r="C48" s="98"/>
      <c r="D48" s="98"/>
      <c r="E48" s="98"/>
      <c r="F48" s="98"/>
      <c r="G48" s="46"/>
      <c r="H48" s="46"/>
      <c r="I48" s="46"/>
      <c r="J48" s="46"/>
      <c r="K48" s="46"/>
    </row>
    <row r="49" spans="1:11" ht="26.4" hidden="1" x14ac:dyDescent="0.25">
      <c r="A49" s="119" t="s">
        <v>99</v>
      </c>
      <c r="B49" s="98"/>
      <c r="C49" s="98"/>
      <c r="D49" s="98"/>
      <c r="E49" s="98"/>
      <c r="F49" s="98"/>
      <c r="G49" s="46"/>
      <c r="H49" s="46"/>
      <c r="I49" s="46"/>
      <c r="J49" s="46"/>
      <c r="K49" s="46"/>
    </row>
    <row r="50" spans="1:11" ht="26.4" hidden="1" x14ac:dyDescent="0.25">
      <c r="A50" s="120" t="s">
        <v>100</v>
      </c>
      <c r="B50" s="5"/>
      <c r="C50" s="5"/>
      <c r="D50" s="5"/>
      <c r="E50" s="5"/>
      <c r="F50" s="5"/>
      <c r="G50" s="46"/>
      <c r="H50" s="46"/>
      <c r="I50" s="46"/>
      <c r="J50" s="46"/>
      <c r="K50" s="46"/>
    </row>
    <row r="51" spans="1:11" ht="26.4" hidden="1" x14ac:dyDescent="0.25">
      <c r="A51" s="120" t="s">
        <v>101</v>
      </c>
      <c r="B51" s="5"/>
      <c r="C51" s="5"/>
      <c r="D51" s="5"/>
      <c r="E51" s="5"/>
      <c r="F51" s="5"/>
      <c r="G51" s="46"/>
      <c r="H51" s="46"/>
      <c r="I51" s="46"/>
      <c r="J51" s="46"/>
      <c r="K51" s="46"/>
    </row>
    <row r="52" spans="1:11" ht="39.6" hidden="1" x14ac:dyDescent="0.25">
      <c r="A52" s="120" t="s">
        <v>102</v>
      </c>
      <c r="B52" s="110"/>
      <c r="C52" s="110"/>
      <c r="D52" s="118"/>
      <c r="E52" s="66"/>
      <c r="F52" s="66"/>
      <c r="G52" s="46"/>
      <c r="H52" s="46"/>
      <c r="I52" s="46"/>
      <c r="J52" s="46"/>
      <c r="K52" s="46"/>
    </row>
    <row r="53" spans="1:11" hidden="1" x14ac:dyDescent="0.25">
      <c r="A53" s="115" t="s">
        <v>103</v>
      </c>
      <c r="B53" s="116"/>
      <c r="C53" s="116"/>
      <c r="D53" s="109"/>
      <c r="E53" s="67"/>
      <c r="F53" s="67" t="b">
        <v>1</v>
      </c>
      <c r="G53" s="46"/>
      <c r="H53" s="46"/>
      <c r="I53" s="46"/>
      <c r="J53" s="46"/>
      <c r="K53" s="46"/>
    </row>
    <row r="54" spans="1:11" hidden="1" x14ac:dyDescent="0.25">
      <c r="A54" s="117" t="s">
        <v>104</v>
      </c>
      <c r="B54" s="115"/>
      <c r="C54" s="115"/>
      <c r="D54" s="115"/>
      <c r="E54" s="67"/>
      <c r="F54" s="67" t="b">
        <v>0</v>
      </c>
      <c r="G54" s="46"/>
      <c r="H54" s="46"/>
      <c r="I54" s="46"/>
      <c r="J54" s="46"/>
      <c r="K54" s="46"/>
    </row>
    <row r="55" spans="1:11" hidden="1" x14ac:dyDescent="0.25">
      <c r="A55" s="121"/>
      <c r="B55" s="111">
        <f>COUNT('Travel P Parkes'!B12:B19)</f>
        <v>0</v>
      </c>
      <c r="C55" s="111"/>
      <c r="D55" s="111">
        <f>COUNTIF('Travel P Parkes'!D12:D19,"*")</f>
        <v>0</v>
      </c>
      <c r="E55" s="112"/>
      <c r="F55" s="112" t="b">
        <f>MIN(B55,D55)=MAX(B55,D55)</f>
        <v>1</v>
      </c>
      <c r="G55" s="46"/>
      <c r="H55" s="46"/>
      <c r="I55" s="46"/>
      <c r="J55" s="46"/>
      <c r="K55" s="46"/>
    </row>
    <row r="56" spans="1:11" hidden="1" x14ac:dyDescent="0.25">
      <c r="A56" s="121" t="s">
        <v>105</v>
      </c>
      <c r="B56" s="111">
        <f>COUNT('Travel P Parkes'!B24:B39)</f>
        <v>12</v>
      </c>
      <c r="C56" s="111"/>
      <c r="D56" s="111">
        <f>COUNTIF('Travel P Parkes'!D24:D39,"*")</f>
        <v>12</v>
      </c>
      <c r="E56" s="112"/>
      <c r="F56" s="112" t="b">
        <f>MIN(B56,D56)=MAX(B56,D56)</f>
        <v>1</v>
      </c>
    </row>
    <row r="57" spans="1:11" hidden="1" x14ac:dyDescent="0.25">
      <c r="A57" s="122"/>
      <c r="B57" s="111">
        <f>COUNT('Travel P Parkes'!B44:B52)</f>
        <v>1</v>
      </c>
      <c r="C57" s="111"/>
      <c r="D57" s="111">
        <f>COUNTIF('Travel P Parkes'!D44:D52,"*")</f>
        <v>1</v>
      </c>
      <c r="E57" s="112"/>
      <c r="F57" s="112" t="b">
        <f>MIN(B57,D57)=MAX(B57,D57)</f>
        <v>1</v>
      </c>
    </row>
    <row r="58" spans="1:11" hidden="1" x14ac:dyDescent="0.25">
      <c r="A58" s="123" t="s">
        <v>106</v>
      </c>
      <c r="B58" s="113">
        <f>COUNT('Hospitality P Parkes'!B11:B25)</f>
        <v>0</v>
      </c>
      <c r="C58" s="113"/>
      <c r="D58" s="113">
        <f>COUNTIF('Hospitality P Parkes'!D11:D25,"*")</f>
        <v>0</v>
      </c>
      <c r="E58" s="114"/>
      <c r="F58" s="114" t="b">
        <f>MIN(B58,D58)=MAX(B58,D58)</f>
        <v>1</v>
      </c>
    </row>
    <row r="59" spans="1:11" hidden="1" x14ac:dyDescent="0.25">
      <c r="A59" s="124" t="s">
        <v>107</v>
      </c>
      <c r="B59" s="112">
        <f>COUNT('All other expenses P Parkes'!B11:B21)</f>
        <v>5</v>
      </c>
      <c r="C59" s="112"/>
      <c r="D59" s="112">
        <f>COUNTIF('All other expenses P Parkes'!D11:D21,"*")</f>
        <v>5</v>
      </c>
      <c r="E59" s="112"/>
      <c r="F59" s="112" t="b">
        <f>MIN(B59,D59)=MAX(B59,D59)</f>
        <v>1</v>
      </c>
    </row>
    <row r="60" spans="1:11" hidden="1" x14ac:dyDescent="0.25">
      <c r="A60" s="123" t="s">
        <v>108</v>
      </c>
      <c r="B60" s="113">
        <f>COUNTIF('Gifts and benefits P Parkes'!B11:B24,"*")</f>
        <v>0</v>
      </c>
      <c r="C60" s="113">
        <f>COUNTIF('Gifts and benefits P Parkes'!C11:C24,"*")</f>
        <v>0</v>
      </c>
      <c r="D60" s="113"/>
      <c r="E60" s="113">
        <f>COUNTA('Gifts and benefits P Parkes'!E11:E24)</f>
        <v>0</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90"/>
  <sheetViews>
    <sheetView zoomScaleNormal="100" workbookViewId="0">
      <selection activeCell="C27" sqref="C27"/>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7.5546875" style="16" customWidth="1"/>
    <col min="7" max="9" width="9.109375" style="16" hidden="1" customWidth="1"/>
    <col min="10" max="13" width="0" style="16" hidden="1" customWidth="1"/>
    <col min="14" max="16384" width="9.109375" style="16" hidden="1"/>
  </cols>
  <sheetData>
    <row r="1" spans="1:6" ht="26.25" customHeight="1" x14ac:dyDescent="0.25">
      <c r="A1" s="173" t="s">
        <v>109</v>
      </c>
      <c r="B1" s="173"/>
      <c r="C1" s="173"/>
      <c r="D1" s="173"/>
      <c r="E1" s="173"/>
      <c r="F1" s="46"/>
    </row>
    <row r="2" spans="1:6" ht="21" customHeight="1" x14ac:dyDescent="0.25">
      <c r="A2" s="4" t="s">
        <v>52</v>
      </c>
      <c r="B2" s="176" t="str">
        <f>'Summary and sign-off P Parkes'!B2:F2</f>
        <v>WorkSafe New Zealand</v>
      </c>
      <c r="C2" s="176"/>
      <c r="D2" s="176"/>
      <c r="E2" s="176"/>
      <c r="F2" s="46"/>
    </row>
    <row r="3" spans="1:6" ht="21" customHeight="1" x14ac:dyDescent="0.25">
      <c r="A3" s="4" t="s">
        <v>110</v>
      </c>
      <c r="B3" s="176" t="str">
        <f>'Summary and sign-off P Parkes'!B3:F3</f>
        <v>Phil Parkes</v>
      </c>
      <c r="C3" s="176"/>
      <c r="D3" s="176"/>
      <c r="E3" s="176"/>
      <c r="F3" s="46"/>
    </row>
    <row r="4" spans="1:6" ht="21" customHeight="1" x14ac:dyDescent="0.25">
      <c r="A4" s="4" t="s">
        <v>111</v>
      </c>
      <c r="B4" s="176">
        <f>'Summary and sign-off P Parkes'!B4:F4</f>
        <v>43819</v>
      </c>
      <c r="C4" s="176"/>
      <c r="D4" s="176"/>
      <c r="E4" s="176"/>
      <c r="F4" s="46"/>
    </row>
    <row r="5" spans="1:6" ht="21" customHeight="1" x14ac:dyDescent="0.25">
      <c r="A5" s="4" t="s">
        <v>112</v>
      </c>
      <c r="B5" s="176">
        <f>'Summary and sign-off P Parkes'!B5:F5</f>
        <v>44012</v>
      </c>
      <c r="C5" s="176"/>
      <c r="D5" s="176"/>
      <c r="E5" s="176"/>
      <c r="F5" s="46"/>
    </row>
    <row r="6" spans="1:6" ht="21" customHeight="1" x14ac:dyDescent="0.25">
      <c r="A6" s="4" t="s">
        <v>113</v>
      </c>
      <c r="B6" s="171" t="s">
        <v>80</v>
      </c>
      <c r="C6" s="171"/>
      <c r="D6" s="171"/>
      <c r="E6" s="171"/>
      <c r="F6" s="46"/>
    </row>
    <row r="7" spans="1:6" ht="21" customHeight="1" x14ac:dyDescent="0.25">
      <c r="A7" s="4" t="s">
        <v>56</v>
      </c>
      <c r="B7" s="171" t="s">
        <v>83</v>
      </c>
      <c r="C7" s="171"/>
      <c r="D7" s="171"/>
      <c r="E7" s="171"/>
      <c r="F7" s="46"/>
    </row>
    <row r="8" spans="1:6" ht="36" customHeight="1" x14ac:dyDescent="0.25">
      <c r="A8" s="179" t="s">
        <v>114</v>
      </c>
      <c r="B8" s="180"/>
      <c r="C8" s="180"/>
      <c r="D8" s="180"/>
      <c r="E8" s="180"/>
      <c r="F8" s="22"/>
    </row>
    <row r="9" spans="1:6" ht="36" customHeight="1" x14ac:dyDescent="0.25">
      <c r="A9" s="181" t="s">
        <v>115</v>
      </c>
      <c r="B9" s="182"/>
      <c r="C9" s="182"/>
      <c r="D9" s="182"/>
      <c r="E9" s="182"/>
      <c r="F9" s="22"/>
    </row>
    <row r="10" spans="1:6" ht="24.75" customHeight="1" x14ac:dyDescent="0.3">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c r="C13" s="159"/>
      <c r="D13" s="159"/>
      <c r="E13" s="160"/>
      <c r="F13" s="1"/>
    </row>
    <row r="14" spans="1:6" s="87" customFormat="1" x14ac:dyDescent="0.25">
      <c r="A14" s="157"/>
      <c r="B14" s="158"/>
      <c r="C14" s="159"/>
      <c r="D14" s="159"/>
      <c r="E14" s="160"/>
      <c r="F14" s="1"/>
    </row>
    <row r="15" spans="1:6" s="87" customFormat="1" x14ac:dyDescent="0.25">
      <c r="A15" s="157"/>
      <c r="B15" s="158"/>
      <c r="C15" s="159"/>
      <c r="D15" s="159"/>
      <c r="E15" s="160"/>
      <c r="F15" s="1"/>
    </row>
    <row r="16" spans="1:6" s="87" customFormat="1" ht="12.75" customHeight="1" x14ac:dyDescent="0.25">
      <c r="A16" s="157"/>
      <c r="B16" s="158"/>
      <c r="C16" s="159"/>
      <c r="D16" s="159"/>
      <c r="E16" s="160"/>
      <c r="F16" s="1"/>
    </row>
    <row r="17" spans="1:6" s="87" customFormat="1" x14ac:dyDescent="0.25">
      <c r="A17" s="161"/>
      <c r="B17" s="158"/>
      <c r="C17" s="159"/>
      <c r="D17" s="159"/>
      <c r="E17" s="160"/>
      <c r="F17" s="1"/>
    </row>
    <row r="18" spans="1:6" s="87" customFormat="1" x14ac:dyDescent="0.25">
      <c r="A18" s="161"/>
      <c r="B18" s="158"/>
      <c r="C18" s="159"/>
      <c r="D18" s="159"/>
      <c r="E18" s="160"/>
      <c r="F18" s="1"/>
    </row>
    <row r="19" spans="1:6" s="87" customFormat="1" hidden="1" x14ac:dyDescent="0.25">
      <c r="A19" s="143"/>
      <c r="B19" s="144"/>
      <c r="C19" s="145"/>
      <c r="D19" s="145"/>
      <c r="E19" s="146"/>
      <c r="F19" s="1"/>
    </row>
    <row r="20" spans="1:6" ht="19.5" customHeight="1" x14ac:dyDescent="0.25">
      <c r="A20" s="107" t="s">
        <v>122</v>
      </c>
      <c r="B20" s="108">
        <f>SUM(B12:B19)</f>
        <v>0</v>
      </c>
      <c r="C20" s="168" t="str">
        <f>IF(SUBTOTAL(3,B12:B19)=SUBTOTAL(103,B12:B19),'Summary and sign-off P Parkes'!$A$48,'Summary and sign-off P Parkes'!$A$49)</f>
        <v>Check - there are no hidden rows with data</v>
      </c>
      <c r="D20" s="177" t="str">
        <f>IF('Summary and sign-off P Parkes'!F55='Summary and sign-off P Parkes'!F54,'Summary and sign-off P Parkes'!A51,'Summary and sign-off P Parkes'!A50)</f>
        <v>Check - each entry provides sufficient information</v>
      </c>
      <c r="E20" s="177"/>
      <c r="F20" s="46"/>
    </row>
    <row r="21" spans="1:6" ht="10.5" customHeight="1" x14ac:dyDescent="0.25">
      <c r="A21" s="27"/>
      <c r="B21" s="22"/>
      <c r="C21" s="27"/>
      <c r="D21" s="27"/>
      <c r="E21" s="27"/>
      <c r="F21" s="27"/>
    </row>
    <row r="22" spans="1:6" ht="24.75" customHeight="1" x14ac:dyDescent="0.3">
      <c r="A22" s="178" t="s">
        <v>123</v>
      </c>
      <c r="B22" s="178"/>
      <c r="C22" s="178"/>
      <c r="D22" s="178"/>
      <c r="E22" s="178"/>
      <c r="F22" s="47"/>
    </row>
    <row r="23" spans="1:6" ht="27" customHeight="1" x14ac:dyDescent="0.25">
      <c r="A23" s="35" t="s">
        <v>117</v>
      </c>
      <c r="B23" s="35" t="s">
        <v>62</v>
      </c>
      <c r="C23" s="35" t="s">
        <v>124</v>
      </c>
      <c r="D23" s="35" t="s">
        <v>120</v>
      </c>
      <c r="E23" s="35" t="s">
        <v>121</v>
      </c>
      <c r="F23" s="48"/>
    </row>
    <row r="24" spans="1:6" s="87" customFormat="1" hidden="1" x14ac:dyDescent="0.25">
      <c r="A24" s="133"/>
      <c r="B24" s="134"/>
      <c r="C24" s="135"/>
      <c r="D24" s="135"/>
      <c r="E24" s="136"/>
      <c r="F24" s="1"/>
    </row>
    <row r="25" spans="1:6" s="87" customFormat="1" x14ac:dyDescent="0.25">
      <c r="A25" s="157">
        <v>43886</v>
      </c>
      <c r="B25" s="158">
        <f>222.27+240.87</f>
        <v>463.14</v>
      </c>
      <c r="C25" s="159" t="s">
        <v>171</v>
      </c>
      <c r="D25" s="159" t="s">
        <v>172</v>
      </c>
      <c r="E25" s="160" t="s">
        <v>173</v>
      </c>
      <c r="F25" s="1"/>
    </row>
    <row r="26" spans="1:6" s="87" customFormat="1" x14ac:dyDescent="0.25">
      <c r="A26" s="157">
        <v>43886</v>
      </c>
      <c r="B26" s="158">
        <v>63.9</v>
      </c>
      <c r="C26" s="159" t="s">
        <v>171</v>
      </c>
      <c r="D26" s="159" t="s">
        <v>174</v>
      </c>
      <c r="E26" s="160" t="s">
        <v>175</v>
      </c>
      <c r="F26" s="1"/>
    </row>
    <row r="27" spans="1:6" s="87" customFormat="1" x14ac:dyDescent="0.25">
      <c r="A27" s="157">
        <v>43886</v>
      </c>
      <c r="B27" s="158">
        <f>70.3</f>
        <v>70.3</v>
      </c>
      <c r="C27" s="159" t="s">
        <v>171</v>
      </c>
      <c r="D27" s="159" t="s">
        <v>176</v>
      </c>
      <c r="E27" s="160" t="s">
        <v>175</v>
      </c>
      <c r="F27" s="1"/>
    </row>
    <row r="28" spans="1:6" s="87" customFormat="1" x14ac:dyDescent="0.25">
      <c r="A28" s="157">
        <v>43886</v>
      </c>
      <c r="B28" s="158">
        <f>30.5+28.6</f>
        <v>59.1</v>
      </c>
      <c r="C28" s="159" t="s">
        <v>171</v>
      </c>
      <c r="D28" s="159" t="s">
        <v>176</v>
      </c>
      <c r="E28" s="160" t="s">
        <v>175</v>
      </c>
      <c r="F28" s="1"/>
    </row>
    <row r="29" spans="1:6" s="87" customFormat="1" x14ac:dyDescent="0.25">
      <c r="A29" s="157">
        <v>43886</v>
      </c>
      <c r="B29" s="158">
        <v>72.7</v>
      </c>
      <c r="C29" s="159" t="s">
        <v>171</v>
      </c>
      <c r="D29" s="159" t="s">
        <v>176</v>
      </c>
      <c r="E29" s="160" t="s">
        <v>175</v>
      </c>
      <c r="F29" s="1"/>
    </row>
    <row r="30" spans="1:6" s="87" customFormat="1" x14ac:dyDescent="0.25">
      <c r="A30" s="157">
        <v>43886</v>
      </c>
      <c r="B30" s="158">
        <f>39.6</f>
        <v>39.6</v>
      </c>
      <c r="C30" s="159" t="s">
        <v>171</v>
      </c>
      <c r="D30" s="159" t="s">
        <v>176</v>
      </c>
      <c r="E30" s="160" t="s">
        <v>177</v>
      </c>
      <c r="F30" s="1"/>
    </row>
    <row r="31" spans="1:6" s="87" customFormat="1" x14ac:dyDescent="0.25">
      <c r="A31" s="157">
        <v>43889</v>
      </c>
      <c r="B31" s="158">
        <f>368.23+28.75</f>
        <v>396.98</v>
      </c>
      <c r="C31" s="159" t="s">
        <v>178</v>
      </c>
      <c r="D31" s="159" t="s">
        <v>172</v>
      </c>
      <c r="E31" s="160" t="s">
        <v>179</v>
      </c>
      <c r="F31" s="1"/>
    </row>
    <row r="32" spans="1:6" s="87" customFormat="1" x14ac:dyDescent="0.25">
      <c r="A32" s="157">
        <v>43889</v>
      </c>
      <c r="B32" s="158">
        <f>290+6.9</f>
        <v>296.89999999999998</v>
      </c>
      <c r="C32" s="159" t="s">
        <v>180</v>
      </c>
      <c r="D32" s="159" t="s">
        <v>181</v>
      </c>
      <c r="E32" s="160" t="s">
        <v>175</v>
      </c>
      <c r="F32" s="1"/>
    </row>
    <row r="33" spans="1:6" s="87" customFormat="1" x14ac:dyDescent="0.25">
      <c r="A33" s="157">
        <v>43889</v>
      </c>
      <c r="B33" s="158">
        <v>43.1</v>
      </c>
      <c r="C33" s="159" t="s">
        <v>178</v>
      </c>
      <c r="D33" s="159" t="s">
        <v>176</v>
      </c>
      <c r="E33" s="160" t="s">
        <v>177</v>
      </c>
      <c r="F33" s="1"/>
    </row>
    <row r="34" spans="1:6" s="87" customFormat="1" x14ac:dyDescent="0.25">
      <c r="A34" s="157">
        <v>43892</v>
      </c>
      <c r="B34" s="158">
        <f>156</f>
        <v>156</v>
      </c>
      <c r="C34" s="159" t="s">
        <v>182</v>
      </c>
      <c r="D34" s="159" t="s">
        <v>183</v>
      </c>
      <c r="E34" s="160" t="s">
        <v>184</v>
      </c>
      <c r="F34" s="1"/>
    </row>
    <row r="35" spans="1:6" s="87" customFormat="1" x14ac:dyDescent="0.25">
      <c r="A35" s="157">
        <v>43893</v>
      </c>
      <c r="B35" s="158">
        <f>74.2+27.3</f>
        <v>101.5</v>
      </c>
      <c r="C35" s="159" t="s">
        <v>182</v>
      </c>
      <c r="D35" s="159" t="s">
        <v>176</v>
      </c>
      <c r="E35" s="160" t="s">
        <v>184</v>
      </c>
      <c r="F35" s="1"/>
    </row>
    <row r="36" spans="1:6" s="87" customFormat="1" x14ac:dyDescent="0.25">
      <c r="A36" s="157">
        <v>43894</v>
      </c>
      <c r="B36" s="158">
        <f>17.9+40.2+44.3+34.5</f>
        <v>136.9</v>
      </c>
      <c r="C36" s="159" t="s">
        <v>185</v>
      </c>
      <c r="D36" s="159" t="s">
        <v>176</v>
      </c>
      <c r="E36" s="160" t="s">
        <v>186</v>
      </c>
      <c r="F36" s="1"/>
    </row>
    <row r="37" spans="1:6" s="87" customFormat="1" x14ac:dyDescent="0.25">
      <c r="A37" s="157"/>
      <c r="B37" s="158"/>
      <c r="C37" s="159"/>
      <c r="D37" s="159"/>
      <c r="E37" s="160"/>
      <c r="F37" s="1"/>
    </row>
    <row r="38" spans="1:6" s="87" customFormat="1" x14ac:dyDescent="0.25">
      <c r="A38" s="157"/>
      <c r="B38" s="158"/>
      <c r="C38" s="159"/>
      <c r="D38" s="159"/>
      <c r="E38" s="160"/>
      <c r="F38" s="1"/>
    </row>
    <row r="39" spans="1:6" s="87" customFormat="1" hidden="1" x14ac:dyDescent="0.25">
      <c r="A39" s="147"/>
      <c r="B39" s="148"/>
      <c r="C39" s="149"/>
      <c r="D39" s="149"/>
      <c r="E39" s="150"/>
      <c r="F39" s="1"/>
    </row>
    <row r="40" spans="1:6" ht="19.5" customHeight="1" x14ac:dyDescent="0.25">
      <c r="A40" s="107" t="s">
        <v>125</v>
      </c>
      <c r="B40" s="108">
        <f>SUM(B24:B39)</f>
        <v>1900.12</v>
      </c>
      <c r="C40" s="168" t="str">
        <f>IF(SUBTOTAL(3,B24:B39)=SUBTOTAL(103,B24:B39),'Summary and sign-off P Parkes'!$A$48,'Summary and sign-off P Parkes'!$A$49)</f>
        <v>Check - there are no hidden rows with data</v>
      </c>
      <c r="D40" s="177" t="str">
        <f>IF('Summary and sign-off P Parkes'!F56='Summary and sign-off P Parkes'!F54,'Summary and sign-off P Parkes'!A51,'Summary and sign-off P Parkes'!A50)</f>
        <v>Check - each entry provides sufficient information</v>
      </c>
      <c r="E40" s="177"/>
      <c r="F40" s="46"/>
    </row>
    <row r="41" spans="1:6" ht="10.5" customHeight="1" x14ac:dyDescent="0.25">
      <c r="A41" s="27"/>
      <c r="B41" s="22"/>
      <c r="C41" s="27"/>
      <c r="D41" s="27"/>
      <c r="E41" s="27"/>
      <c r="F41" s="27"/>
    </row>
    <row r="42" spans="1:6" ht="24.75" customHeight="1" x14ac:dyDescent="0.25">
      <c r="A42" s="178" t="s">
        <v>126</v>
      </c>
      <c r="B42" s="178"/>
      <c r="C42" s="178"/>
      <c r="D42" s="178"/>
      <c r="E42" s="178"/>
      <c r="F42" s="46"/>
    </row>
    <row r="43" spans="1:6" ht="27" customHeight="1" x14ac:dyDescent="0.25">
      <c r="A43" s="35" t="s">
        <v>117</v>
      </c>
      <c r="B43" s="35" t="s">
        <v>62</v>
      </c>
      <c r="C43" s="35" t="s">
        <v>127</v>
      </c>
      <c r="D43" s="35" t="s">
        <v>128</v>
      </c>
      <c r="E43" s="35" t="s">
        <v>121</v>
      </c>
      <c r="F43" s="49"/>
    </row>
    <row r="44" spans="1:6" s="87" customFormat="1" hidden="1" x14ac:dyDescent="0.25">
      <c r="A44" s="133"/>
      <c r="B44" s="134"/>
      <c r="C44" s="135"/>
      <c r="D44" s="135"/>
      <c r="E44" s="136"/>
      <c r="F44" s="1"/>
    </row>
    <row r="45" spans="1:6" s="87" customFormat="1" x14ac:dyDescent="0.25">
      <c r="A45" s="157">
        <v>43865</v>
      </c>
      <c r="B45" s="158">
        <v>42.3</v>
      </c>
      <c r="C45" s="159" t="s">
        <v>187</v>
      </c>
      <c r="D45" s="159" t="s">
        <v>188</v>
      </c>
      <c r="E45" s="160" t="s">
        <v>177</v>
      </c>
      <c r="F45" s="1"/>
    </row>
    <row r="46" spans="1:6" s="87" customFormat="1" x14ac:dyDescent="0.25">
      <c r="A46" s="157"/>
      <c r="B46" s="158"/>
      <c r="C46" s="159"/>
      <c r="D46" s="159"/>
      <c r="E46" s="160"/>
      <c r="F46" s="1"/>
    </row>
    <row r="47" spans="1:6" s="87" customFormat="1" x14ac:dyDescent="0.25">
      <c r="A47" s="157"/>
      <c r="B47" s="158"/>
      <c r="C47" s="159"/>
      <c r="D47" s="159"/>
      <c r="E47" s="160"/>
      <c r="F47" s="1"/>
    </row>
    <row r="48" spans="1:6" s="87" customFormat="1" x14ac:dyDescent="0.25">
      <c r="A48" s="157"/>
      <c r="B48" s="158"/>
      <c r="C48" s="159"/>
      <c r="D48" s="159"/>
      <c r="E48" s="160"/>
      <c r="F48" s="1"/>
    </row>
    <row r="49" spans="1:6" s="87" customFormat="1" x14ac:dyDescent="0.25">
      <c r="A49" s="157"/>
      <c r="B49" s="158"/>
      <c r="C49" s="159"/>
      <c r="D49" s="159"/>
      <c r="E49" s="160"/>
      <c r="F49" s="1"/>
    </row>
    <row r="50" spans="1:6" s="87" customFormat="1" x14ac:dyDescent="0.25">
      <c r="A50" s="157"/>
      <c r="B50" s="158"/>
      <c r="C50" s="159"/>
      <c r="D50" s="159"/>
      <c r="E50" s="160"/>
      <c r="F50" s="1"/>
    </row>
    <row r="51" spans="1:6" s="87" customFormat="1" x14ac:dyDescent="0.25">
      <c r="A51" s="157"/>
      <c r="B51" s="158"/>
      <c r="C51" s="159"/>
      <c r="D51" s="159"/>
      <c r="E51" s="160"/>
      <c r="F51" s="1"/>
    </row>
    <row r="52" spans="1:6" s="87" customFormat="1" hidden="1" x14ac:dyDescent="0.25">
      <c r="A52" s="133"/>
      <c r="B52" s="134"/>
      <c r="C52" s="135"/>
      <c r="D52" s="135"/>
      <c r="E52" s="136"/>
      <c r="F52" s="1"/>
    </row>
    <row r="53" spans="1:6" ht="19.5" customHeight="1" x14ac:dyDescent="0.25">
      <c r="A53" s="107" t="s">
        <v>129</v>
      </c>
      <c r="B53" s="108">
        <f>SUM(B44:B52)</f>
        <v>42.3</v>
      </c>
      <c r="C53" s="168" t="str">
        <f>IF(SUBTOTAL(3,B44:B52)=SUBTOTAL(103,B44:B52),'Summary and sign-off P Parkes'!$A$48,'Summary and sign-off P Parkes'!$A$49)</f>
        <v>Check - there are no hidden rows with data</v>
      </c>
      <c r="D53" s="177" t="str">
        <f>IF('Summary and sign-off P Parkes'!F57='Summary and sign-off P Parkes'!F54,'Summary and sign-off P Parkes'!A51,'Summary and sign-off P Parkes'!A50)</f>
        <v>Check - each entry provides sufficient information</v>
      </c>
      <c r="E53" s="177"/>
      <c r="F53" s="46"/>
    </row>
    <row r="54" spans="1:6" ht="10.5" customHeight="1" x14ac:dyDescent="0.25">
      <c r="A54" s="27"/>
      <c r="B54" s="92"/>
      <c r="C54" s="22"/>
      <c r="D54" s="27"/>
      <c r="E54" s="27"/>
      <c r="F54" s="27"/>
    </row>
    <row r="55" spans="1:6" ht="34.5" customHeight="1" x14ac:dyDescent="0.25">
      <c r="A55" s="50" t="s">
        <v>130</v>
      </c>
      <c r="B55" s="93">
        <f>B20+B40+B53</f>
        <v>1942.4199999999998</v>
      </c>
      <c r="C55" s="51"/>
      <c r="D55" s="51"/>
      <c r="E55" s="51"/>
      <c r="F55" s="26"/>
    </row>
    <row r="56" spans="1:6" x14ac:dyDescent="0.25">
      <c r="A56" s="27"/>
      <c r="B56" s="22"/>
      <c r="C56" s="27"/>
      <c r="D56" s="27"/>
      <c r="E56" s="27"/>
      <c r="F56" s="27"/>
    </row>
    <row r="57" spans="1:6" x14ac:dyDescent="0.25">
      <c r="A57" s="52" t="s">
        <v>73</v>
      </c>
      <c r="B57" s="25"/>
      <c r="C57" s="26"/>
      <c r="D57" s="26"/>
      <c r="E57" s="26"/>
      <c r="F57" s="27"/>
    </row>
    <row r="58" spans="1:6" ht="12.6" customHeight="1" x14ac:dyDescent="0.25">
      <c r="A58" s="23" t="s">
        <v>131</v>
      </c>
      <c r="B58" s="53"/>
      <c r="C58" s="53"/>
      <c r="D58" s="32"/>
      <c r="E58" s="32"/>
      <c r="F58" s="27"/>
    </row>
    <row r="59" spans="1:6" ht="12.9" customHeight="1" x14ac:dyDescent="0.25">
      <c r="A59" s="31" t="s">
        <v>132</v>
      </c>
      <c r="B59" s="27"/>
      <c r="C59" s="32"/>
      <c r="D59" s="27"/>
      <c r="E59" s="32"/>
      <c r="F59" s="27"/>
    </row>
    <row r="60" spans="1:6" x14ac:dyDescent="0.25">
      <c r="A60" s="31" t="s">
        <v>133</v>
      </c>
      <c r="B60" s="32"/>
      <c r="C60" s="32"/>
      <c r="D60" s="32"/>
      <c r="E60" s="54"/>
      <c r="F60" s="46"/>
    </row>
    <row r="61" spans="1:6" x14ac:dyDescent="0.25">
      <c r="A61" s="23" t="s">
        <v>79</v>
      </c>
      <c r="B61" s="25"/>
      <c r="C61" s="26"/>
      <c r="D61" s="26"/>
      <c r="E61" s="26"/>
      <c r="F61" s="27"/>
    </row>
    <row r="62" spans="1:6" ht="12.9" customHeight="1" x14ac:dyDescent="0.25">
      <c r="A62" s="31" t="s">
        <v>134</v>
      </c>
      <c r="B62" s="27"/>
      <c r="C62" s="32"/>
      <c r="D62" s="27"/>
      <c r="E62" s="32"/>
      <c r="F62" s="27"/>
    </row>
    <row r="63" spans="1:6" x14ac:dyDescent="0.25">
      <c r="A63" s="31" t="s">
        <v>135</v>
      </c>
      <c r="B63" s="32"/>
      <c r="C63" s="32"/>
      <c r="D63" s="32"/>
      <c r="E63" s="54"/>
      <c r="F63" s="46"/>
    </row>
    <row r="64" spans="1:6" x14ac:dyDescent="0.25">
      <c r="A64" s="36" t="s">
        <v>136</v>
      </c>
      <c r="B64" s="36"/>
      <c r="C64" s="36"/>
      <c r="D64" s="36"/>
      <c r="E64" s="54"/>
      <c r="F64" s="46"/>
    </row>
    <row r="65" spans="1:6" x14ac:dyDescent="0.25">
      <c r="A65" s="40"/>
      <c r="B65" s="27"/>
      <c r="C65" s="27"/>
      <c r="D65" s="27"/>
      <c r="E65" s="46"/>
      <c r="F65" s="46"/>
    </row>
    <row r="66" spans="1:6" hidden="1" x14ac:dyDescent="0.25">
      <c r="A66" s="40"/>
      <c r="B66" s="27"/>
      <c r="C66" s="27"/>
      <c r="D66" s="27"/>
      <c r="E66" s="46"/>
      <c r="F66" s="46"/>
    </row>
    <row r="67" spans="1:6" hidden="1" x14ac:dyDescent="0.25"/>
    <row r="68" spans="1:6" hidden="1" x14ac:dyDescent="0.25"/>
    <row r="69" spans="1:6" hidden="1" x14ac:dyDescent="0.25"/>
    <row r="70" spans="1:6" hidden="1" x14ac:dyDescent="0.25"/>
    <row r="71" spans="1:6" ht="12.75" hidden="1" customHeight="1" x14ac:dyDescent="0.25"/>
    <row r="72" spans="1:6" hidden="1" x14ac:dyDescent="0.25"/>
    <row r="73" spans="1:6" hidden="1" x14ac:dyDescent="0.25"/>
    <row r="74" spans="1:6" hidden="1" x14ac:dyDescent="0.25">
      <c r="A74" s="55"/>
      <c r="B74" s="46"/>
      <c r="C74" s="46"/>
      <c r="D74" s="46"/>
      <c r="E74" s="46"/>
      <c r="F74" s="46"/>
    </row>
    <row r="75" spans="1:6" hidden="1" x14ac:dyDescent="0.25">
      <c r="A75" s="55"/>
      <c r="B75" s="46"/>
      <c r="C75" s="46"/>
      <c r="D75" s="46"/>
      <c r="E75" s="46"/>
      <c r="F75" s="46"/>
    </row>
    <row r="76" spans="1:6" hidden="1" x14ac:dyDescent="0.25">
      <c r="A76" s="55"/>
      <c r="B76" s="46"/>
      <c r="C76" s="46"/>
      <c r="D76" s="46"/>
      <c r="E76" s="46"/>
      <c r="F76" s="46"/>
    </row>
    <row r="77" spans="1:6" hidden="1" x14ac:dyDescent="0.25">
      <c r="A77" s="55"/>
      <c r="B77" s="46"/>
      <c r="C77" s="46"/>
      <c r="D77" s="46"/>
      <c r="E77" s="46"/>
      <c r="F77" s="46"/>
    </row>
    <row r="78" spans="1:6" hidden="1" x14ac:dyDescent="0.25">
      <c r="A78" s="55"/>
      <c r="B78" s="46"/>
      <c r="C78" s="46"/>
      <c r="D78" s="46"/>
      <c r="E78" s="46"/>
      <c r="F78" s="46"/>
    </row>
    <row r="79" spans="1:6" hidden="1" x14ac:dyDescent="0.25"/>
    <row r="80" spans="1:6" hidden="1" x14ac:dyDescent="0.25"/>
    <row r="81" hidden="1" x14ac:dyDescent="0.25"/>
    <row r="82" hidden="1" x14ac:dyDescent="0.25"/>
    <row r="83" hidden="1" x14ac:dyDescent="0.25"/>
    <row r="84" hidden="1" x14ac:dyDescent="0.25"/>
    <row r="85" hidden="1" x14ac:dyDescent="0.25"/>
    <row r="86" hidden="1" x14ac:dyDescent="0.25"/>
    <row r="87" x14ac:dyDescent="0.25"/>
    <row r="88" x14ac:dyDescent="0.25"/>
    <row r="89" x14ac:dyDescent="0.25"/>
    <row r="90" x14ac:dyDescent="0.25"/>
  </sheetData>
  <sheetProtection sheet="1" formatCells="0" formatRows="0" insertColumns="0" insertRows="0" deleteRows="0"/>
  <mergeCells count="15">
    <mergeCell ref="B7:E7"/>
    <mergeCell ref="B5:E5"/>
    <mergeCell ref="D53:E53"/>
    <mergeCell ref="A1:E1"/>
    <mergeCell ref="A22:E22"/>
    <mergeCell ref="A42:E42"/>
    <mergeCell ref="B2:E2"/>
    <mergeCell ref="B3:E3"/>
    <mergeCell ref="B4:E4"/>
    <mergeCell ref="A8:E8"/>
    <mergeCell ref="A9:E9"/>
    <mergeCell ref="B6:E6"/>
    <mergeCell ref="D20:E20"/>
    <mergeCell ref="D40:E4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 A38:A39 A12 A19 A44 A52">
      <formula1>$B$4</formula1>
      <formula2>$B$5</formula2>
    </dataValidation>
    <dataValidation allowBlank="1" showInputMessage="1" showErrorMessage="1" prompt="Insert additional rows as needed:_x000a_- 'right click' on a row number (left of screen)_x000a_- select 'Insert' (this will insert a row above it)" sqref="A43 A23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5:A37 A45:A51 A13:A18">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P Parkes'!$A$27:$A$28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P Parkes'!$A$29:$A$30</xm:f>
          </x14:formula1>
          <xm:sqref>B7:E7</xm:sqref>
        </x14:dataValidation>
        <x14:dataValidation type="decimal" operator="greaterThan" allowBlank="1" showInputMessage="1" showErrorMessage="1" error="This cell must contain a dollar figure">
          <x14:formula1>
            <xm:f>'Summary and sign-off P Parkes'!$A$47</xm:f>
          </x14:formula1>
          <xm:sqref>B24:B39 B44:B52 B12:B19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6"/>
  <sheetViews>
    <sheetView zoomScaleNormal="10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9.33203125" style="16" customWidth="1"/>
    <col min="7" max="10" width="9.1093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 P Parkes'!B2:F2</f>
        <v>WorkSafe New Zealand</v>
      </c>
      <c r="C2" s="176"/>
      <c r="D2" s="176"/>
      <c r="E2" s="176"/>
      <c r="F2" s="38"/>
    </row>
    <row r="3" spans="1:6" ht="21" customHeight="1" x14ac:dyDescent="0.25">
      <c r="A3" s="4" t="s">
        <v>110</v>
      </c>
      <c r="B3" s="176" t="str">
        <f>'Summary and sign-off P Parkes'!B3:F3</f>
        <v>Phil Parkes</v>
      </c>
      <c r="C3" s="176"/>
      <c r="D3" s="176"/>
      <c r="E3" s="176"/>
      <c r="F3" s="38"/>
    </row>
    <row r="4" spans="1:6" ht="21" customHeight="1" x14ac:dyDescent="0.25">
      <c r="A4" s="4" t="s">
        <v>111</v>
      </c>
      <c r="B4" s="176">
        <f>'Summary and sign-off P Parkes'!B4:F4</f>
        <v>43819</v>
      </c>
      <c r="C4" s="176"/>
      <c r="D4" s="176"/>
      <c r="E4" s="176"/>
      <c r="F4" s="38"/>
    </row>
    <row r="5" spans="1:6" ht="21" customHeight="1" x14ac:dyDescent="0.25">
      <c r="A5" s="4" t="s">
        <v>112</v>
      </c>
      <c r="B5" s="176">
        <f>'Summary and sign-off P Parkes'!B5:F5</f>
        <v>44012</v>
      </c>
      <c r="C5" s="176"/>
      <c r="D5" s="176"/>
      <c r="E5" s="176"/>
      <c r="F5" s="38"/>
    </row>
    <row r="6" spans="1:6" ht="21" customHeight="1" x14ac:dyDescent="0.25">
      <c r="A6" s="4" t="s">
        <v>113</v>
      </c>
      <c r="B6" s="171" t="s">
        <v>80</v>
      </c>
      <c r="C6" s="171"/>
      <c r="D6" s="171"/>
      <c r="E6" s="171"/>
      <c r="F6" s="38"/>
    </row>
    <row r="7" spans="1:6" ht="21" customHeight="1" x14ac:dyDescent="0.25">
      <c r="A7" s="4" t="s">
        <v>56</v>
      </c>
      <c r="B7" s="171" t="s">
        <v>83</v>
      </c>
      <c r="C7" s="171"/>
      <c r="D7" s="171"/>
      <c r="E7" s="171"/>
      <c r="F7" s="38"/>
    </row>
    <row r="8" spans="1:6" ht="35.25" customHeight="1" x14ac:dyDescent="0.3">
      <c r="A8" s="186" t="s">
        <v>137</v>
      </c>
      <c r="B8" s="186"/>
      <c r="C8" s="187"/>
      <c r="D8" s="187"/>
      <c r="E8" s="187"/>
      <c r="F8" s="42"/>
    </row>
    <row r="9" spans="1:6" ht="35.25" customHeight="1" x14ac:dyDescent="0.3">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c r="B12" s="158"/>
      <c r="C12" s="162"/>
      <c r="D12" s="162"/>
      <c r="E12" s="163"/>
      <c r="F12" s="2"/>
    </row>
    <row r="13" spans="1:6" s="87" customFormat="1" x14ac:dyDescent="0.25">
      <c r="A13" s="157"/>
      <c r="B13" s="158"/>
      <c r="C13" s="162"/>
      <c r="D13" s="162"/>
      <c r="E13" s="163"/>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57"/>
      <c r="B22" s="158"/>
      <c r="C22" s="162"/>
      <c r="D22" s="162"/>
      <c r="E22" s="163"/>
      <c r="F22" s="2"/>
    </row>
    <row r="23" spans="1:6" s="87" customFormat="1" x14ac:dyDescent="0.25">
      <c r="A23" s="161"/>
      <c r="B23" s="158"/>
      <c r="C23" s="162"/>
      <c r="D23" s="162"/>
      <c r="E23" s="163"/>
      <c r="F23" s="2"/>
    </row>
    <row r="24" spans="1:6" s="87" customFormat="1" x14ac:dyDescent="0.25">
      <c r="A24" s="161"/>
      <c r="B24" s="158"/>
      <c r="C24" s="162"/>
      <c r="D24" s="162"/>
      <c r="E24" s="163"/>
      <c r="F24" s="2"/>
    </row>
    <row r="25" spans="1:6" s="87" customFormat="1" ht="11.25" hidden="1" customHeight="1" x14ac:dyDescent="0.25">
      <c r="A25" s="137"/>
      <c r="B25" s="134"/>
      <c r="C25" s="138"/>
      <c r="D25" s="138"/>
      <c r="E25" s="139"/>
      <c r="F25" s="2"/>
    </row>
    <row r="26" spans="1:6" ht="34.5" customHeight="1" x14ac:dyDescent="0.25">
      <c r="A26" s="88" t="s">
        <v>142</v>
      </c>
      <c r="B26" s="97">
        <f>SUM(B11:B25)</f>
        <v>0</v>
      </c>
      <c r="C26" s="106" t="str">
        <f>IF(SUBTOTAL(3,B11:B25)=SUBTOTAL(103,B11:B25),'Summary and sign-off P Parkes'!$A$48,'Summary and sign-off P Parkes'!$A$49)</f>
        <v>Check - there are no hidden rows with data</v>
      </c>
      <c r="D26" s="177" t="str">
        <f>IF('Summary and sign-off P Parkes'!F58='Summary and sign-off P Parkes'!F54,'Summary and sign-off P Parkes'!A51,'Summary and sign-off P Parkes'!A50)</f>
        <v>Check - each entry provides sufficient information</v>
      </c>
      <c r="E26" s="177"/>
      <c r="F26" s="2"/>
    </row>
    <row r="27" spans="1:6" x14ac:dyDescent="0.25">
      <c r="A27" s="21"/>
      <c r="B27" s="20"/>
      <c r="C27" s="20"/>
      <c r="D27" s="20"/>
      <c r="E27" s="20"/>
      <c r="F27" s="38"/>
    </row>
    <row r="28" spans="1:6" x14ac:dyDescent="0.25">
      <c r="A28" s="21" t="s">
        <v>73</v>
      </c>
      <c r="B28" s="22"/>
      <c r="C28" s="27"/>
      <c r="D28" s="20"/>
      <c r="E28" s="20"/>
      <c r="F28" s="38"/>
    </row>
    <row r="29" spans="1:6" ht="12.75" customHeight="1" x14ac:dyDescent="0.25">
      <c r="A29" s="23" t="s">
        <v>143</v>
      </c>
      <c r="B29" s="23"/>
      <c r="C29" s="23"/>
      <c r="D29" s="23"/>
      <c r="E29" s="23"/>
      <c r="F29" s="38"/>
    </row>
    <row r="30" spans="1:6" x14ac:dyDescent="0.25">
      <c r="A30" s="23" t="s">
        <v>144</v>
      </c>
      <c r="B30" s="31"/>
      <c r="C30" s="43"/>
      <c r="D30" s="44"/>
      <c r="E30" s="44"/>
      <c r="F30" s="38"/>
    </row>
    <row r="31" spans="1:6" x14ac:dyDescent="0.25">
      <c r="A31" s="23" t="s">
        <v>79</v>
      </c>
      <c r="B31" s="25"/>
      <c r="C31" s="26"/>
      <c r="D31" s="26"/>
      <c r="E31" s="26"/>
      <c r="F31" s="27"/>
    </row>
    <row r="32" spans="1:6" x14ac:dyDescent="0.25">
      <c r="A32" s="31" t="s">
        <v>145</v>
      </c>
      <c r="B32" s="31"/>
      <c r="C32" s="43"/>
      <c r="D32" s="43"/>
      <c r="E32" s="43"/>
      <c r="F32" s="38"/>
    </row>
    <row r="33" spans="1:6" ht="12.75" customHeight="1" x14ac:dyDescent="0.25">
      <c r="A33" s="31" t="s">
        <v>146</v>
      </c>
      <c r="B33" s="31"/>
      <c r="C33" s="45"/>
      <c r="D33" s="45"/>
      <c r="E33" s="33"/>
      <c r="F33" s="38"/>
    </row>
    <row r="34" spans="1:6" x14ac:dyDescent="0.25">
      <c r="A34" s="20"/>
      <c r="B34" s="20"/>
      <c r="C34" s="20"/>
      <c r="D34" s="20"/>
      <c r="E34" s="20"/>
      <c r="F34" s="38"/>
    </row>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x14ac:dyDescent="0.25"/>
    <row r="55" x14ac:dyDescent="0.25"/>
    <row r="56" x14ac:dyDescent="0.25"/>
  </sheetData>
  <sheetProtection sheet="1" formatCells="0" insertRows="0" deleteRows="0"/>
  <mergeCells count="10">
    <mergeCell ref="D26:E2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1 A13: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5 A16 A17 A18 A19 A20 A21 A22 A23 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P Parkes'!$A$27:$A$28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P Parkes'!$A$29:$A$30</xm:f>
          </x14:formula1>
          <xm:sqref>B7:E7</xm:sqref>
        </x14:dataValidation>
        <x14:dataValidation type="decimal" operator="greaterThan" allowBlank="1" showInputMessage="1" showErrorMessage="1" error="This cell must contain a dollar figure">
          <x14:formula1>
            <xm:f>'Summary and sign-off P Parkes'!$A$47</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3"/>
  <sheetViews>
    <sheetView zoomScaleNormal="100" workbookViewId="0">
      <selection activeCell="D27" sqref="D27"/>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6.88671875" style="16" customWidth="1"/>
    <col min="7" max="10" width="9.109375" style="16" hidden="1" customWidth="1"/>
    <col min="11" max="13" width="0" style="16" hidden="1" customWidth="1"/>
    <col min="14" max="16384" width="9.109375" style="16" hidden="1"/>
  </cols>
  <sheetData>
    <row r="1" spans="1:6" ht="26.25" customHeight="1" x14ac:dyDescent="0.25">
      <c r="A1" s="173" t="s">
        <v>109</v>
      </c>
      <c r="B1" s="173"/>
      <c r="C1" s="173"/>
      <c r="D1" s="173"/>
      <c r="E1" s="173"/>
      <c r="F1" s="24"/>
    </row>
    <row r="2" spans="1:6" ht="21" customHeight="1" x14ac:dyDescent="0.25">
      <c r="A2" s="4" t="s">
        <v>52</v>
      </c>
      <c r="B2" s="176" t="str">
        <f>'Summary and sign-off P Parkes'!B2:F2</f>
        <v>WorkSafe New Zealand</v>
      </c>
      <c r="C2" s="176"/>
      <c r="D2" s="176"/>
      <c r="E2" s="176"/>
      <c r="F2" s="24"/>
    </row>
    <row r="3" spans="1:6" ht="21" customHeight="1" x14ac:dyDescent="0.25">
      <c r="A3" s="4" t="s">
        <v>110</v>
      </c>
      <c r="B3" s="176" t="str">
        <f>'Summary and sign-off P Parkes'!B3:F3</f>
        <v>Phil Parkes</v>
      </c>
      <c r="C3" s="176"/>
      <c r="D3" s="176"/>
      <c r="E3" s="176"/>
      <c r="F3" s="24"/>
    </row>
    <row r="4" spans="1:6" ht="21" customHeight="1" x14ac:dyDescent="0.25">
      <c r="A4" s="4" t="s">
        <v>111</v>
      </c>
      <c r="B4" s="176">
        <f>'Summary and sign-off P Parkes'!B4:F4</f>
        <v>43819</v>
      </c>
      <c r="C4" s="176"/>
      <c r="D4" s="176"/>
      <c r="E4" s="176"/>
      <c r="F4" s="24"/>
    </row>
    <row r="5" spans="1:6" ht="21" customHeight="1" x14ac:dyDescent="0.25">
      <c r="A5" s="4" t="s">
        <v>112</v>
      </c>
      <c r="B5" s="176">
        <f>'Summary and sign-off P Parkes'!B5:F5</f>
        <v>44012</v>
      </c>
      <c r="C5" s="176"/>
      <c r="D5" s="176"/>
      <c r="E5" s="176"/>
      <c r="F5" s="24"/>
    </row>
    <row r="6" spans="1:6" ht="21" customHeight="1" x14ac:dyDescent="0.25">
      <c r="A6" s="4" t="s">
        <v>113</v>
      </c>
      <c r="B6" s="171" t="s">
        <v>80</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v>43880</v>
      </c>
      <c r="B12" s="158">
        <f>22.44/20*23</f>
        <v>25.806000000000001</v>
      </c>
      <c r="C12" s="162" t="s">
        <v>189</v>
      </c>
      <c r="D12" s="162" t="s">
        <v>189</v>
      </c>
      <c r="E12" s="163" t="s">
        <v>177</v>
      </c>
      <c r="F12" s="3"/>
    </row>
    <row r="13" spans="1:6" s="87" customFormat="1" x14ac:dyDescent="0.25">
      <c r="A13" s="157">
        <v>43888</v>
      </c>
      <c r="B13" s="158">
        <v>9.99</v>
      </c>
      <c r="C13" s="162" t="s">
        <v>192</v>
      </c>
      <c r="D13" s="162" t="s">
        <v>192</v>
      </c>
      <c r="E13" s="163" t="s">
        <v>177</v>
      </c>
      <c r="F13" s="3"/>
    </row>
    <row r="14" spans="1:6" s="87" customFormat="1" x14ac:dyDescent="0.25">
      <c r="A14" s="157">
        <v>43982</v>
      </c>
      <c r="B14" s="158">
        <v>4025</v>
      </c>
      <c r="C14" s="162" t="s">
        <v>191</v>
      </c>
      <c r="D14" s="162" t="s">
        <v>190</v>
      </c>
      <c r="E14" s="163" t="s">
        <v>177</v>
      </c>
      <c r="F14" s="3"/>
    </row>
    <row r="15" spans="1:6" s="87" customFormat="1" x14ac:dyDescent="0.25">
      <c r="A15" s="157">
        <v>44007</v>
      </c>
      <c r="B15" s="158">
        <f>22.68/20*23</f>
        <v>26.081999999999997</v>
      </c>
      <c r="C15" s="162" t="s">
        <v>189</v>
      </c>
      <c r="D15" s="162" t="s">
        <v>189</v>
      </c>
      <c r="E15" s="163" t="s">
        <v>177</v>
      </c>
      <c r="F15" s="3"/>
    </row>
    <row r="16" spans="1:6" s="87" customFormat="1" x14ac:dyDescent="0.25">
      <c r="A16" s="157">
        <v>44012</v>
      </c>
      <c r="B16" s="158">
        <v>4025</v>
      </c>
      <c r="C16" s="162" t="s">
        <v>191</v>
      </c>
      <c r="D16" s="162" t="s">
        <v>190</v>
      </c>
      <c r="E16" s="163" t="s">
        <v>177</v>
      </c>
      <c r="F16" s="3"/>
    </row>
    <row r="17" spans="1:6" s="87" customFormat="1" x14ac:dyDescent="0.25">
      <c r="A17" s="157"/>
      <c r="B17" s="158"/>
      <c r="C17" s="162"/>
      <c r="D17" s="162"/>
      <c r="E17" s="163"/>
      <c r="F17" s="3"/>
    </row>
    <row r="18" spans="1:6" s="87" customFormat="1" x14ac:dyDescent="0.25">
      <c r="A18" s="157"/>
      <c r="B18" s="158"/>
      <c r="C18" s="162"/>
      <c r="D18" s="162"/>
      <c r="E18" s="163"/>
      <c r="F18" s="3"/>
    </row>
    <row r="19" spans="1:6" s="87" customFormat="1" x14ac:dyDescent="0.25">
      <c r="A19" s="161"/>
      <c r="B19" s="158"/>
      <c r="C19" s="162"/>
      <c r="D19" s="162"/>
      <c r="E19" s="163"/>
      <c r="F19" s="3"/>
    </row>
    <row r="20" spans="1:6" s="87" customFormat="1" x14ac:dyDescent="0.25">
      <c r="A20" s="161"/>
      <c r="B20" s="158"/>
      <c r="C20" s="162"/>
      <c r="D20" s="162"/>
      <c r="E20" s="163"/>
      <c r="F20" s="3"/>
    </row>
    <row r="21" spans="1:6" s="87" customFormat="1" hidden="1" x14ac:dyDescent="0.25">
      <c r="A21" s="137"/>
      <c r="B21" s="134"/>
      <c r="C21" s="138"/>
      <c r="D21" s="138"/>
      <c r="E21" s="139"/>
      <c r="F21" s="3"/>
    </row>
    <row r="22" spans="1:6" ht="34.5" customHeight="1" x14ac:dyDescent="0.25">
      <c r="A22" s="88" t="s">
        <v>151</v>
      </c>
      <c r="B22" s="97">
        <f>SUM(B11:B21)</f>
        <v>8111.8779999999997</v>
      </c>
      <c r="C22" s="106" t="str">
        <f>IF(SUBTOTAL(3,B11:B21)=SUBTOTAL(103,B11:B21),'Summary and sign-off P Parkes'!$A$48,'Summary and sign-off P Parkes'!$A$49)</f>
        <v>Check - there are no hidden rows with data</v>
      </c>
      <c r="D22" s="177" t="str">
        <f>IF('Summary and sign-off P Parkes'!F59='Summary and sign-off P Parkes'!F54,'Summary and sign-off P Parkes'!A51,'Summary and sign-off P Parkes'!A50)</f>
        <v>Check - each entry provides sufficient information</v>
      </c>
      <c r="E22" s="177"/>
      <c r="F22" s="37"/>
    </row>
    <row r="23" spans="1:6" ht="14.1" customHeight="1" x14ac:dyDescent="0.25">
      <c r="A23" s="38"/>
      <c r="B23" s="27"/>
      <c r="C23" s="20"/>
      <c r="D23" s="20"/>
      <c r="E23" s="20"/>
      <c r="F23" s="24"/>
    </row>
    <row r="24" spans="1:6" x14ac:dyDescent="0.25">
      <c r="A24" s="21" t="s">
        <v>152</v>
      </c>
      <c r="B24" s="20"/>
      <c r="C24" s="20"/>
      <c r="D24" s="20"/>
      <c r="E24" s="20"/>
      <c r="F24" s="24"/>
    </row>
    <row r="25" spans="1:6" ht="12.6" customHeight="1" x14ac:dyDescent="0.25">
      <c r="A25" s="23" t="s">
        <v>131</v>
      </c>
      <c r="B25" s="20"/>
      <c r="C25" s="20"/>
      <c r="D25" s="20"/>
      <c r="E25" s="20"/>
      <c r="F25" s="24"/>
    </row>
    <row r="26" spans="1:6" x14ac:dyDescent="0.25">
      <c r="A26" s="23" t="s">
        <v>79</v>
      </c>
      <c r="B26" s="25"/>
      <c r="C26" s="26"/>
      <c r="D26" s="26"/>
      <c r="E26" s="26"/>
      <c r="F26" s="27"/>
    </row>
    <row r="27" spans="1:6" x14ac:dyDescent="0.25">
      <c r="A27" s="31" t="s">
        <v>145</v>
      </c>
      <c r="B27" s="32"/>
      <c r="C27" s="27"/>
      <c r="D27" s="27"/>
      <c r="E27" s="27"/>
      <c r="F27" s="27"/>
    </row>
    <row r="28" spans="1:6" ht="12.75" customHeight="1" x14ac:dyDescent="0.25">
      <c r="A28" s="31" t="s">
        <v>146</v>
      </c>
      <c r="B28" s="39"/>
      <c r="C28" s="33"/>
      <c r="D28" s="33"/>
      <c r="E28" s="33"/>
      <c r="F28" s="33"/>
    </row>
    <row r="29" spans="1:6" x14ac:dyDescent="0.25">
      <c r="A29" s="38"/>
      <c r="B29" s="40"/>
      <c r="C29" s="20"/>
      <c r="D29" s="20"/>
      <c r="E29" s="20"/>
      <c r="F29" s="38"/>
    </row>
    <row r="30" spans="1:6" hidden="1" x14ac:dyDescent="0.25">
      <c r="A30" s="20"/>
      <c r="B30" s="20"/>
      <c r="C30" s="20"/>
      <c r="D30" s="20"/>
      <c r="E30" s="38"/>
    </row>
    <row r="31" spans="1:6" ht="12.75" hidden="1" customHeight="1" x14ac:dyDescent="0.25"/>
    <row r="32" spans="1:6" hidden="1" x14ac:dyDescent="0.25">
      <c r="A32" s="41"/>
      <c r="B32" s="41"/>
      <c r="C32" s="41"/>
      <c r="D32" s="41"/>
      <c r="E32" s="41"/>
      <c r="F32" s="24"/>
    </row>
    <row r="33" spans="1:6" hidden="1" x14ac:dyDescent="0.25">
      <c r="A33" s="41"/>
      <c r="B33" s="41"/>
      <c r="C33" s="41"/>
      <c r="D33" s="41"/>
      <c r="E33" s="41"/>
      <c r="F33" s="24"/>
    </row>
    <row r="34" spans="1:6" hidden="1" x14ac:dyDescent="0.25">
      <c r="A34" s="41"/>
      <c r="B34" s="41"/>
      <c r="C34" s="41"/>
      <c r="D34" s="41"/>
      <c r="E34" s="41"/>
      <c r="F34" s="24"/>
    </row>
    <row r="35" spans="1:6" hidden="1" x14ac:dyDescent="0.25">
      <c r="A35" s="41"/>
      <c r="B35" s="41"/>
      <c r="C35" s="41"/>
      <c r="D35" s="41"/>
      <c r="E35" s="41"/>
      <c r="F35" s="24"/>
    </row>
    <row r="36" spans="1:6" hidden="1" x14ac:dyDescent="0.25">
      <c r="A36" s="41"/>
      <c r="B36" s="41"/>
      <c r="C36" s="41"/>
      <c r="D36" s="41"/>
      <c r="E36" s="41"/>
      <c r="F36" s="24"/>
    </row>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x14ac:dyDescent="0.25"/>
    <row r="49" x14ac:dyDescent="0.25"/>
    <row r="50" x14ac:dyDescent="0.25"/>
    <row r="51" x14ac:dyDescent="0.25"/>
    <row r="52" x14ac:dyDescent="0.25"/>
    <row r="53" x14ac:dyDescent="0.25"/>
  </sheetData>
  <sheetProtection sheet="1" formatCells="0" insertRows="0" deleteRows="0"/>
  <mergeCells count="10">
    <mergeCell ref="D22:E2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A2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P Parkes'!$A$27:$A$28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P Parkes'!$A$29:$A$30</xm:f>
          </x14:formula1>
          <xm:sqref>B7:E7</xm:sqref>
        </x14:dataValidation>
        <x14:dataValidation type="decimal" operator="greaterThan" allowBlank="1" showInputMessage="1" showErrorMessage="1" error="This cell must contain a dollar figure">
          <x14:formula1>
            <xm:f>'Summary and sign-off P Parkes'!$A$47</xm:f>
          </x14:formula1>
          <xm:sqref>B11 B12:B13 B14:B21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E23" sqref="E23"/>
    </sheetView>
  </sheetViews>
  <sheetFormatPr defaultColWidth="0" defaultRowHeight="13.2" zeroHeight="1" x14ac:dyDescent="0.25"/>
  <cols>
    <col min="1" max="1" width="35.6640625" style="16" customWidth="1"/>
    <col min="2" max="2" width="46.88671875" style="16" customWidth="1"/>
    <col min="3" max="3" width="22.109375" style="16" customWidth="1"/>
    <col min="4" max="4" width="25.44140625" style="16" customWidth="1"/>
    <col min="5" max="6" width="35.6640625" style="16" customWidth="1"/>
    <col min="7" max="7" width="38" style="16" customWidth="1"/>
    <col min="8" max="10" width="9.1093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 P Parkes'!B2:F2</f>
        <v>WorkSafe New Zealand</v>
      </c>
      <c r="C2" s="176"/>
      <c r="D2" s="176"/>
      <c r="E2" s="176"/>
      <c r="F2" s="176"/>
    </row>
    <row r="3" spans="1:6" ht="21" customHeight="1" x14ac:dyDescent="0.25">
      <c r="A3" s="4" t="s">
        <v>110</v>
      </c>
      <c r="B3" s="176" t="str">
        <f>'Summary and sign-off P Parkes'!B3:F3</f>
        <v>Phil Parkes</v>
      </c>
      <c r="C3" s="176"/>
      <c r="D3" s="176"/>
      <c r="E3" s="176"/>
      <c r="F3" s="176"/>
    </row>
    <row r="4" spans="1:6" ht="21" customHeight="1" x14ac:dyDescent="0.25">
      <c r="A4" s="4" t="s">
        <v>111</v>
      </c>
      <c r="B4" s="176">
        <f>'Summary and sign-off P Parkes'!B4:F4</f>
        <v>43819</v>
      </c>
      <c r="C4" s="176"/>
      <c r="D4" s="176"/>
      <c r="E4" s="176"/>
      <c r="F4" s="176"/>
    </row>
    <row r="5" spans="1:6" ht="21" customHeight="1" x14ac:dyDescent="0.25">
      <c r="A5" s="4" t="s">
        <v>112</v>
      </c>
      <c r="B5" s="176">
        <f>'Summary and sign-off P Parkes'!B5:F5</f>
        <v>44012</v>
      </c>
      <c r="C5" s="176"/>
      <c r="D5" s="176"/>
      <c r="E5" s="176"/>
      <c r="F5" s="176"/>
    </row>
    <row r="6" spans="1:6" ht="21" customHeight="1" x14ac:dyDescent="0.25">
      <c r="A6" s="4" t="s">
        <v>154</v>
      </c>
      <c r="B6" s="171" t="s">
        <v>80</v>
      </c>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c r="B12" s="164"/>
      <c r="C12" s="165"/>
      <c r="D12" s="164"/>
      <c r="E12" s="166"/>
      <c r="F12" s="167"/>
    </row>
    <row r="13" spans="1:6" s="87" customFormat="1" x14ac:dyDescent="0.25">
      <c r="A13" s="157"/>
      <c r="B13" s="164"/>
      <c r="C13" s="165"/>
      <c r="D13" s="164"/>
      <c r="E13" s="166"/>
      <c r="F13" s="167"/>
    </row>
    <row r="14" spans="1:6" s="87" customFormat="1" x14ac:dyDescent="0.25">
      <c r="A14" s="157"/>
      <c r="B14" s="164"/>
      <c r="C14" s="165"/>
      <c r="D14" s="164"/>
      <c r="E14" s="166"/>
      <c r="F14" s="167"/>
    </row>
    <row r="15" spans="1:6" s="87" customFormat="1" x14ac:dyDescent="0.25">
      <c r="A15" s="157"/>
      <c r="B15" s="164"/>
      <c r="C15" s="165"/>
      <c r="D15" s="164"/>
      <c r="E15" s="166"/>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x14ac:dyDescent="0.25">
      <c r="A18" s="157"/>
      <c r="B18" s="164"/>
      <c r="C18" s="165"/>
      <c r="D18" s="164"/>
      <c r="E18" s="166"/>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x14ac:dyDescent="0.25">
      <c r="A22" s="157"/>
      <c r="B22" s="164"/>
      <c r="C22" s="165"/>
      <c r="D22" s="164"/>
      <c r="E22" s="166"/>
      <c r="F22" s="167"/>
    </row>
    <row r="23" spans="1:7" s="87" customFormat="1" x14ac:dyDescent="0.25">
      <c r="A23" s="157"/>
      <c r="B23" s="164"/>
      <c r="C23" s="165"/>
      <c r="D23" s="164"/>
      <c r="E23" s="166"/>
      <c r="F23" s="167"/>
    </row>
    <row r="24" spans="1:7" s="87" customFormat="1" hidden="1" x14ac:dyDescent="0.25">
      <c r="A24" s="133"/>
      <c r="B24" s="138"/>
      <c r="C24" s="140"/>
      <c r="D24" s="138"/>
      <c r="E24" s="141"/>
      <c r="F24" s="139"/>
    </row>
    <row r="25" spans="1:7" ht="34.5" customHeight="1" x14ac:dyDescent="0.25">
      <c r="A25" s="152" t="s">
        <v>162</v>
      </c>
      <c r="B25" s="153" t="s">
        <v>163</v>
      </c>
      <c r="C25" s="154">
        <f>C26+C27</f>
        <v>0</v>
      </c>
      <c r="D25" s="155" t="str">
        <f>IF(SUBTOTAL(3,C11:C24)=SUBTOTAL(103,C11:C24),'Summary and sign-off P Parkes'!$A$48,'Summary and sign-off P Parkes'!$A$49)</f>
        <v>Check - there are no hidden rows with data</v>
      </c>
      <c r="E25" s="177" t="str">
        <f>IF('Summary and sign-off P Parkes'!F60='Summary and sign-off P Parkes'!F54,'Summary and sign-off P Parkes'!A52,'Summary and sign-off P Parkes'!A50)</f>
        <v>Check - each entry provides sufficient information</v>
      </c>
      <c r="F25" s="177"/>
      <c r="G25" s="87"/>
    </row>
    <row r="26" spans="1:7" ht="25.5" customHeight="1" x14ac:dyDescent="0.3">
      <c r="A26" s="89"/>
      <c r="B26" s="90" t="s">
        <v>96</v>
      </c>
      <c r="C26" s="91">
        <f>COUNTIF(C11:C24,'Summary and sign-off P Parkes'!A45)</f>
        <v>0</v>
      </c>
      <c r="D26" s="17"/>
      <c r="E26" s="18"/>
      <c r="F26" s="19"/>
    </row>
    <row r="27" spans="1:7" ht="25.5" customHeight="1" x14ac:dyDescent="0.3">
      <c r="A27" s="89"/>
      <c r="B27" s="90" t="s">
        <v>97</v>
      </c>
      <c r="C27" s="91">
        <f>COUNTIF(C11:C24,'Summary and sign-off P Parkes'!A46)</f>
        <v>0</v>
      </c>
      <c r="D27" s="17"/>
      <c r="E27" s="18"/>
      <c r="F27" s="19"/>
    </row>
    <row r="28" spans="1:7" x14ac:dyDescent="0.25">
      <c r="A28" s="20"/>
      <c r="B28" s="21"/>
      <c r="C28" s="20"/>
      <c r="D28" s="22"/>
      <c r="E28" s="22"/>
      <c r="F28" s="20"/>
    </row>
    <row r="29" spans="1:7" x14ac:dyDescent="0.25">
      <c r="A29" s="21" t="s">
        <v>152</v>
      </c>
      <c r="B29" s="21"/>
      <c r="C29" s="21"/>
      <c r="D29" s="21"/>
      <c r="E29" s="21"/>
      <c r="F29" s="21"/>
    </row>
    <row r="30" spans="1:7" ht="12.6" customHeight="1" x14ac:dyDescent="0.25">
      <c r="A30" s="23" t="s">
        <v>131</v>
      </c>
      <c r="B30" s="20"/>
      <c r="C30" s="20"/>
      <c r="D30" s="20"/>
      <c r="E30" s="20"/>
      <c r="F30" s="24"/>
    </row>
    <row r="31" spans="1:7" x14ac:dyDescent="0.25">
      <c r="A31" s="23" t="s">
        <v>79</v>
      </c>
      <c r="B31" s="25"/>
      <c r="C31" s="26"/>
      <c r="D31" s="26"/>
      <c r="E31" s="26"/>
      <c r="F31" s="27"/>
    </row>
    <row r="32" spans="1:7" x14ac:dyDescent="0.25">
      <c r="A32" s="23" t="s">
        <v>164</v>
      </c>
      <c r="B32" s="28"/>
      <c r="C32" s="28"/>
      <c r="D32" s="28"/>
      <c r="E32" s="28"/>
      <c r="F32" s="28"/>
    </row>
    <row r="33" spans="1:6" ht="12.75" customHeight="1" x14ac:dyDescent="0.25">
      <c r="A33" s="23" t="s">
        <v>165</v>
      </c>
      <c r="B33" s="20"/>
      <c r="C33" s="20"/>
      <c r="D33" s="20"/>
      <c r="E33" s="20"/>
      <c r="F33" s="20"/>
    </row>
    <row r="34" spans="1:6" ht="12.9" customHeight="1" x14ac:dyDescent="0.25">
      <c r="A34" s="29" t="s">
        <v>166</v>
      </c>
      <c r="B34" s="30"/>
      <c r="C34" s="30"/>
      <c r="D34" s="30"/>
      <c r="E34" s="30"/>
      <c r="F34" s="30"/>
    </row>
    <row r="35" spans="1:6" x14ac:dyDescent="0.25">
      <c r="A35" s="31" t="s">
        <v>167</v>
      </c>
      <c r="B35" s="32"/>
      <c r="C35" s="27"/>
      <c r="D35" s="27"/>
      <c r="E35" s="27"/>
      <c r="F35" s="27"/>
    </row>
    <row r="36" spans="1:6" ht="12.75" customHeight="1" x14ac:dyDescent="0.25">
      <c r="A36" s="31" t="s">
        <v>146</v>
      </c>
      <c r="B36" s="23"/>
      <c r="C36" s="33"/>
      <c r="D36" s="33"/>
      <c r="E36" s="33"/>
      <c r="F36" s="33"/>
    </row>
    <row r="37" spans="1:6" ht="12.75" customHeight="1" x14ac:dyDescent="0.25">
      <c r="A37" s="23"/>
      <c r="B37" s="23"/>
      <c r="C37" s="33"/>
      <c r="D37" s="33"/>
      <c r="E37" s="33"/>
      <c r="F37" s="33"/>
    </row>
    <row r="38" spans="1:6" ht="12.75" hidden="1" customHeight="1" x14ac:dyDescent="0.25">
      <c r="A38" s="23"/>
      <c r="B38" s="23"/>
      <c r="C38" s="33"/>
      <c r="D38" s="33"/>
      <c r="E38" s="33"/>
      <c r="F38" s="33"/>
    </row>
    <row r="39" spans="1:6" hidden="1" x14ac:dyDescent="0.25"/>
    <row r="40" spans="1:6" hidden="1" x14ac:dyDescent="0.25"/>
    <row r="41" spans="1:6" hidden="1" x14ac:dyDescent="0.25">
      <c r="A41" s="21"/>
      <c r="B41" s="21"/>
      <c r="C41" s="21"/>
      <c r="D41" s="21"/>
      <c r="E41" s="21"/>
      <c r="F41" s="21"/>
    </row>
    <row r="42" spans="1:6" hidden="1" x14ac:dyDescent="0.25">
      <c r="A42" s="21"/>
      <c r="B42" s="21"/>
      <c r="C42" s="21"/>
      <c r="D42" s="21"/>
      <c r="E42" s="21"/>
      <c r="F42" s="21"/>
    </row>
    <row r="43" spans="1:6" hidden="1" x14ac:dyDescent="0.25">
      <c r="A43" s="21"/>
      <c r="B43" s="21"/>
      <c r="C43" s="21"/>
      <c r="D43" s="21"/>
      <c r="E43" s="21"/>
      <c r="F43" s="21"/>
    </row>
    <row r="44" spans="1:6" hidden="1" x14ac:dyDescent="0.25">
      <c r="A44" s="21"/>
      <c r="B44" s="21"/>
      <c r="C44" s="21"/>
      <c r="D44" s="21"/>
      <c r="E44" s="21"/>
      <c r="F44" s="21"/>
    </row>
    <row r="45" spans="1:6" hidden="1" x14ac:dyDescent="0.25">
      <c r="A45" s="21"/>
      <c r="B45" s="21"/>
      <c r="C45" s="21"/>
      <c r="D45" s="21"/>
      <c r="E45" s="21"/>
      <c r="F45" s="21"/>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 P Parkes'!$A$45:$A$46</xm:f>
          </x14:formula1>
          <xm:sqref>C11:C24</xm:sqref>
        </x14:dataValidation>
        <x14:dataValidation type="list" errorStyle="information" operator="greaterThan" allowBlank="1" showInputMessage="1" prompt="Provide specific $ value if possible">
          <x14:formula1>
            <xm:f>'Summary and sign-off P Parkes'!$A$39:$A$44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P Parkes'!$A$27:$A$28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P Parkes'!$A$29:$A$30</xm:f>
          </x14:formula1>
          <xm:sqref>B7:F7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zoomScaleNormal="100" workbookViewId="0">
      <selection activeCell="A19" sqref="A19"/>
    </sheetView>
  </sheetViews>
  <sheetFormatPr defaultColWidth="0" defaultRowHeight="13.2" zeroHeight="1" x14ac:dyDescent="0.25"/>
  <cols>
    <col min="1" max="1" width="35.6640625" style="16" customWidth="1"/>
    <col min="2" max="2" width="21.5546875" style="16" customWidth="1"/>
    <col min="3" max="3" width="33.5546875" style="16" customWidth="1"/>
    <col min="4" max="4" width="4.44140625" style="16" customWidth="1"/>
    <col min="5" max="5" width="29" style="16" customWidth="1"/>
    <col min="6" max="6" width="19" style="16" customWidth="1"/>
    <col min="7" max="7" width="42" style="16" customWidth="1"/>
    <col min="8" max="11" width="9.109375" style="16" hidden="1" customWidth="1"/>
    <col min="12" max="16384" width="9.1093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53</v>
      </c>
      <c r="B3" s="174" t="s">
        <v>193</v>
      </c>
      <c r="C3" s="174"/>
      <c r="D3" s="174"/>
      <c r="E3" s="174"/>
      <c r="F3" s="174"/>
      <c r="G3" s="46"/>
      <c r="H3" s="46"/>
      <c r="I3" s="46"/>
      <c r="J3" s="46"/>
      <c r="K3" s="46"/>
    </row>
    <row r="4" spans="1:11" ht="21" customHeight="1" x14ac:dyDescent="0.25">
      <c r="A4" s="4" t="s">
        <v>54</v>
      </c>
      <c r="B4" s="175">
        <v>43647</v>
      </c>
      <c r="C4" s="175"/>
      <c r="D4" s="175"/>
      <c r="E4" s="175"/>
      <c r="F4" s="175"/>
      <c r="G4" s="46"/>
      <c r="H4" s="46"/>
      <c r="I4" s="46"/>
      <c r="J4" s="46"/>
      <c r="K4" s="46"/>
    </row>
    <row r="5" spans="1:11" ht="21" customHeight="1" x14ac:dyDescent="0.25">
      <c r="A5" s="4" t="s">
        <v>55</v>
      </c>
      <c r="B5" s="175">
        <v>44012</v>
      </c>
      <c r="C5" s="175"/>
      <c r="D5" s="175"/>
      <c r="E5" s="175"/>
      <c r="F5" s="175"/>
      <c r="G5" s="46"/>
      <c r="H5" s="46"/>
      <c r="I5" s="46"/>
      <c r="J5" s="46"/>
      <c r="K5" s="46"/>
    </row>
    <row r="6" spans="1:11" ht="21" customHeight="1" x14ac:dyDescent="0.25">
      <c r="A6" s="4" t="s">
        <v>56</v>
      </c>
      <c r="B6" s="172" t="str">
        <f>IF(AND('Travel N Rosie'!B7&lt;&gt;A30,'Hospitality N Rosie'!B7&lt;&gt;A30,'All other expenses N Rosie'!B7&lt;&gt;A30,'Gifts and benefits N Rosie'!B7&lt;&gt;A30),A31,IF(AND('Travel N Rosie'!B7=A30,'Hospitality N Rosie'!B7=A30,'All other expenses N Rosie'!B7=A30,'Gifts and benefits N Rosie'!B7=A30),A33,A32))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194</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25">
      <c r="A10" s="125" t="s">
        <v>61</v>
      </c>
      <c r="B10" s="126" t="s">
        <v>62</v>
      </c>
      <c r="C10" s="126" t="s">
        <v>63</v>
      </c>
      <c r="D10" s="127"/>
      <c r="E10" s="128" t="s">
        <v>29</v>
      </c>
      <c r="F10" s="129" t="s">
        <v>64</v>
      </c>
      <c r="G10" s="130"/>
      <c r="H10" s="130"/>
      <c r="I10" s="130"/>
      <c r="J10" s="130"/>
      <c r="K10" s="130"/>
    </row>
    <row r="11" spans="1:11" ht="27.75" customHeight="1" x14ac:dyDescent="0.3">
      <c r="A11" s="10" t="s">
        <v>65</v>
      </c>
      <c r="B11" s="94">
        <f>B15+B16+B17</f>
        <v>18040.64</v>
      </c>
      <c r="C11" s="102" t="str">
        <f>IF('Travel N Rosie'!B6="",A34,'Travel N Rosie'!B6)</f>
        <v>Figures include GST (where applicable)</v>
      </c>
      <c r="D11" s="8"/>
      <c r="E11" s="10" t="s">
        <v>66</v>
      </c>
      <c r="F11" s="56">
        <f>'Gifts and benefits N Rosie'!C25</f>
        <v>5</v>
      </c>
      <c r="G11" s="47"/>
      <c r="H11" s="47"/>
      <c r="I11" s="47"/>
      <c r="J11" s="47"/>
      <c r="K11" s="47"/>
    </row>
    <row r="12" spans="1:11" ht="27.75" customHeight="1" x14ac:dyDescent="0.3">
      <c r="A12" s="10" t="s">
        <v>24</v>
      </c>
      <c r="B12" s="94">
        <f>'Hospitality N Rosie'!B25</f>
        <v>35.14</v>
      </c>
      <c r="C12" s="102" t="str">
        <f>IF('Hospitality N Rosie'!B6="",A34,'Hospitality N Rosie'!B6)</f>
        <v>Figures include GST (where applicable)</v>
      </c>
      <c r="D12" s="8"/>
      <c r="E12" s="10" t="s">
        <v>67</v>
      </c>
      <c r="F12" s="56">
        <f>'Gifts and benefits N Rosie'!C26</f>
        <v>5</v>
      </c>
      <c r="G12" s="47"/>
      <c r="H12" s="47"/>
      <c r="I12" s="47"/>
      <c r="J12" s="47"/>
      <c r="K12" s="47"/>
    </row>
    <row r="13" spans="1:11" ht="27.75" customHeight="1" x14ac:dyDescent="0.25">
      <c r="A13" s="10" t="s">
        <v>68</v>
      </c>
      <c r="B13" s="94">
        <f>'All other expenses N Rosie'!B32</f>
        <v>8113.2800000000007</v>
      </c>
      <c r="C13" s="102" t="str">
        <f>IF('All other expenses N Rosie'!B6="",A34,'All other expenses N Rosie'!B6)</f>
        <v>Figures include GST (where applicable)</v>
      </c>
      <c r="D13" s="8"/>
      <c r="E13" s="10" t="s">
        <v>69</v>
      </c>
      <c r="F13" s="56">
        <f>'Gifts and benefits N Rosie'!C27</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 N Rosie'!B27</f>
        <v>5785.62</v>
      </c>
      <c r="C15" s="104" t="str">
        <f>C11</f>
        <v>Figures include GST (where applicable)</v>
      </c>
      <c r="D15" s="8"/>
      <c r="E15" s="8"/>
      <c r="F15" s="58"/>
      <c r="G15" s="46"/>
      <c r="H15" s="46"/>
      <c r="I15" s="46"/>
      <c r="J15" s="46"/>
      <c r="K15" s="46"/>
    </row>
    <row r="16" spans="1:11" ht="27.75" customHeight="1" x14ac:dyDescent="0.25">
      <c r="A16" s="11" t="s">
        <v>71</v>
      </c>
      <c r="B16" s="96">
        <f>'Travel N Rosie'!B105</f>
        <v>11828.869999999999</v>
      </c>
      <c r="C16" s="104" t="str">
        <f>C11</f>
        <v>Figures include GST (where applicable)</v>
      </c>
      <c r="D16" s="59"/>
      <c r="E16" s="8"/>
      <c r="F16" s="60"/>
      <c r="G16" s="46"/>
      <c r="H16" s="46"/>
      <c r="I16" s="46"/>
      <c r="J16" s="46"/>
      <c r="K16" s="46"/>
    </row>
    <row r="17" spans="1:11" ht="27.75" customHeight="1" x14ac:dyDescent="0.25">
      <c r="A17" s="11" t="s">
        <v>72</v>
      </c>
      <c r="B17" s="96">
        <f>'Travel N Rosie'!B127</f>
        <v>426.15</v>
      </c>
      <c r="C17" s="104" t="str">
        <f>C11</f>
        <v>Figures include GST (where applicable)</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 customHeight="1" x14ac:dyDescent="0.25">
      <c r="A21" s="23" t="s">
        <v>75</v>
      </c>
      <c r="B21" s="53"/>
      <c r="C21" s="53"/>
      <c r="D21" s="20"/>
      <c r="E21" s="27"/>
      <c r="F21" s="27"/>
      <c r="G21" s="27"/>
      <c r="H21" s="27"/>
      <c r="I21" s="27"/>
      <c r="J21" s="27"/>
      <c r="K21" s="27"/>
    </row>
    <row r="22" spans="1:11" ht="12.6" customHeight="1" x14ac:dyDescent="0.25">
      <c r="A22" s="23" t="s">
        <v>76</v>
      </c>
      <c r="B22" s="53"/>
      <c r="C22" s="53"/>
      <c r="D22" s="20"/>
      <c r="E22" s="27"/>
      <c r="F22" s="27"/>
      <c r="G22" s="27"/>
      <c r="H22" s="27"/>
      <c r="I22" s="27"/>
      <c r="J22" s="27"/>
      <c r="K22" s="27"/>
    </row>
    <row r="23" spans="1:11" ht="12.6"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119" t="s">
        <v>98</v>
      </c>
      <c r="B48" s="98"/>
      <c r="C48" s="98"/>
      <c r="D48" s="98"/>
      <c r="E48" s="98"/>
      <c r="F48" s="98"/>
      <c r="G48" s="46"/>
      <c r="H48" s="46"/>
      <c r="I48" s="46"/>
      <c r="J48" s="46"/>
      <c r="K48" s="46"/>
    </row>
    <row r="49" spans="1:11" ht="26.4" hidden="1" x14ac:dyDescent="0.25">
      <c r="A49" s="119" t="s">
        <v>99</v>
      </c>
      <c r="B49" s="98"/>
      <c r="C49" s="98"/>
      <c r="D49" s="98"/>
      <c r="E49" s="98"/>
      <c r="F49" s="98"/>
      <c r="G49" s="46"/>
      <c r="H49" s="46"/>
      <c r="I49" s="46"/>
      <c r="J49" s="46"/>
      <c r="K49" s="46"/>
    </row>
    <row r="50" spans="1:11" ht="26.4" hidden="1" x14ac:dyDescent="0.25">
      <c r="A50" s="120" t="s">
        <v>100</v>
      </c>
      <c r="B50" s="5"/>
      <c r="C50" s="5"/>
      <c r="D50" s="5"/>
      <c r="E50" s="5"/>
      <c r="F50" s="5"/>
      <c r="G50" s="46"/>
      <c r="H50" s="46"/>
      <c r="I50" s="46"/>
      <c r="J50" s="46"/>
      <c r="K50" s="46"/>
    </row>
    <row r="51" spans="1:11" ht="26.4" hidden="1" x14ac:dyDescent="0.25">
      <c r="A51" s="120" t="s">
        <v>101</v>
      </c>
      <c r="B51" s="5"/>
      <c r="C51" s="5"/>
      <c r="D51" s="5"/>
      <c r="E51" s="5"/>
      <c r="F51" s="5"/>
      <c r="G51" s="46"/>
      <c r="H51" s="46"/>
      <c r="I51" s="46"/>
      <c r="J51" s="46"/>
      <c r="K51" s="46"/>
    </row>
    <row r="52" spans="1:11" ht="39.6" hidden="1" x14ac:dyDescent="0.25">
      <c r="A52" s="120" t="s">
        <v>102</v>
      </c>
      <c r="B52" s="110"/>
      <c r="C52" s="110"/>
      <c r="D52" s="118"/>
      <c r="E52" s="66"/>
      <c r="F52" s="66"/>
      <c r="G52" s="46"/>
      <c r="H52" s="46"/>
      <c r="I52" s="46"/>
      <c r="J52" s="46"/>
      <c r="K52" s="46"/>
    </row>
    <row r="53" spans="1:11" hidden="1" x14ac:dyDescent="0.25">
      <c r="A53" s="115" t="s">
        <v>103</v>
      </c>
      <c r="B53" s="116"/>
      <c r="C53" s="116"/>
      <c r="D53" s="109"/>
      <c r="E53" s="67"/>
      <c r="F53" s="67" t="b">
        <v>1</v>
      </c>
      <c r="G53" s="46"/>
      <c r="H53" s="46"/>
      <c r="I53" s="46"/>
      <c r="J53" s="46"/>
      <c r="K53" s="46"/>
    </row>
    <row r="54" spans="1:11" hidden="1" x14ac:dyDescent="0.25">
      <c r="A54" s="117" t="s">
        <v>104</v>
      </c>
      <c r="B54" s="115"/>
      <c r="C54" s="115"/>
      <c r="D54" s="115"/>
      <c r="E54" s="67"/>
      <c r="F54" s="67" t="b">
        <v>0</v>
      </c>
      <c r="G54" s="46"/>
      <c r="H54" s="46"/>
      <c r="I54" s="46"/>
      <c r="J54" s="46"/>
      <c r="K54" s="46"/>
    </row>
    <row r="55" spans="1:11" hidden="1" x14ac:dyDescent="0.25">
      <c r="A55" s="121"/>
      <c r="B55" s="111">
        <f>COUNT('Travel N Rosie'!B12:B26)</f>
        <v>11</v>
      </c>
      <c r="C55" s="111"/>
      <c r="D55" s="111">
        <f>COUNTIF('Travel N Rosie'!D12:D26,"*")</f>
        <v>11</v>
      </c>
      <c r="E55" s="112"/>
      <c r="F55" s="112" t="b">
        <f>MIN(B55,D55)=MAX(B55,D55)</f>
        <v>1</v>
      </c>
      <c r="G55" s="46"/>
      <c r="H55" s="46"/>
      <c r="I55" s="46"/>
      <c r="J55" s="46"/>
      <c r="K55" s="46"/>
    </row>
    <row r="56" spans="1:11" hidden="1" x14ac:dyDescent="0.25">
      <c r="A56" s="121" t="s">
        <v>105</v>
      </c>
      <c r="B56" s="111">
        <f>COUNT('Travel N Rosie'!B31:B104)</f>
        <v>71</v>
      </c>
      <c r="C56" s="111"/>
      <c r="D56" s="111">
        <f>COUNTIF('Travel N Rosie'!D31:D104,"*")</f>
        <v>71</v>
      </c>
      <c r="E56" s="112"/>
      <c r="F56" s="112" t="b">
        <f>MIN(B56,D56)=MAX(B56,D56)</f>
        <v>1</v>
      </c>
    </row>
    <row r="57" spans="1:11" hidden="1" x14ac:dyDescent="0.25">
      <c r="A57" s="122"/>
      <c r="B57" s="111">
        <f>COUNT('Travel N Rosie'!B109:B126)</f>
        <v>14</v>
      </c>
      <c r="C57" s="111"/>
      <c r="D57" s="111">
        <f>COUNTIF('Travel N Rosie'!D109:D126,"*")</f>
        <v>14</v>
      </c>
      <c r="E57" s="112"/>
      <c r="F57" s="112" t="b">
        <f>MIN(B57,D57)=MAX(B57,D57)</f>
        <v>1</v>
      </c>
    </row>
    <row r="58" spans="1:11" hidden="1" x14ac:dyDescent="0.25">
      <c r="A58" s="123" t="s">
        <v>106</v>
      </c>
      <c r="B58" s="113">
        <f>COUNT('Hospitality N Rosie'!B11:B24)</f>
        <v>2</v>
      </c>
      <c r="C58" s="113"/>
      <c r="D58" s="113">
        <f>COUNTIF('Hospitality N Rosie'!D11:D24,"*")</f>
        <v>2</v>
      </c>
      <c r="E58" s="114"/>
      <c r="F58" s="114" t="b">
        <f>MIN(B58,D58)=MAX(B58,D58)</f>
        <v>1</v>
      </c>
    </row>
    <row r="59" spans="1:11" hidden="1" x14ac:dyDescent="0.25">
      <c r="A59" s="124" t="s">
        <v>107</v>
      </c>
      <c r="B59" s="112">
        <f>COUNT('All other expenses N Rosie'!B11:B31)</f>
        <v>18</v>
      </c>
      <c r="C59" s="112"/>
      <c r="D59" s="112">
        <f>COUNTIF('All other expenses N Rosie'!D11:D31,"*")</f>
        <v>18</v>
      </c>
      <c r="E59" s="112"/>
      <c r="F59" s="112" t="b">
        <f>MIN(B59,D59)=MAX(B59,D59)</f>
        <v>1</v>
      </c>
    </row>
    <row r="60" spans="1:11" hidden="1" x14ac:dyDescent="0.25">
      <c r="A60" s="123" t="s">
        <v>108</v>
      </c>
      <c r="B60" s="113">
        <f>COUNTIF('Gifts and benefits N Rosie'!B11:B24,"*")</f>
        <v>5</v>
      </c>
      <c r="C60" s="113">
        <f>COUNTIF('Gifts and benefits N Rosie'!C11:C24,"*")</f>
        <v>5</v>
      </c>
      <c r="D60" s="113"/>
      <c r="E60" s="113">
        <f>COUNTA('Gifts and benefits N Rosie'!E11:E24)</f>
        <v>5</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 sqref="B2:F2"/>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87"/>
  <sheetViews>
    <sheetView zoomScaleNormal="100" workbookViewId="0">
      <selection activeCell="C125" sqref="C125"/>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7.5546875" style="16" customWidth="1"/>
    <col min="7" max="9" width="9.109375" style="16" hidden="1" customWidth="1"/>
    <col min="10" max="13" width="0" style="16" hidden="1" customWidth="1"/>
    <col min="14" max="16384" width="9.109375" style="16" hidden="1"/>
  </cols>
  <sheetData>
    <row r="1" spans="1:6" ht="26.25" customHeight="1" x14ac:dyDescent="0.25">
      <c r="A1" s="173" t="s">
        <v>109</v>
      </c>
      <c r="B1" s="173"/>
      <c r="C1" s="173"/>
      <c r="D1" s="173"/>
      <c r="E1" s="173"/>
      <c r="F1" s="46"/>
    </row>
    <row r="2" spans="1:6" ht="21" customHeight="1" x14ac:dyDescent="0.25">
      <c r="A2" s="4" t="s">
        <v>52</v>
      </c>
      <c r="B2" s="176" t="str">
        <f>'Summary and sign-off N Rosie'!B2:F2</f>
        <v>WorkSafe New Zealand</v>
      </c>
      <c r="C2" s="176"/>
      <c r="D2" s="176"/>
      <c r="E2" s="176"/>
      <c r="F2" s="46"/>
    </row>
    <row r="3" spans="1:6" ht="21" customHeight="1" x14ac:dyDescent="0.25">
      <c r="A3" s="4" t="s">
        <v>110</v>
      </c>
      <c r="B3" s="176" t="str">
        <f>'Summary and sign-off N Rosie'!B3:F3</f>
        <v>Nicole Rosie</v>
      </c>
      <c r="C3" s="176"/>
      <c r="D3" s="176"/>
      <c r="E3" s="176"/>
      <c r="F3" s="46"/>
    </row>
    <row r="4" spans="1:6" ht="21" customHeight="1" x14ac:dyDescent="0.25">
      <c r="A4" s="4" t="s">
        <v>111</v>
      </c>
      <c r="B4" s="176">
        <f>'Summary and sign-off N Rosie'!B4:F4</f>
        <v>43647</v>
      </c>
      <c r="C4" s="176"/>
      <c r="D4" s="176"/>
      <c r="E4" s="176"/>
      <c r="F4" s="46"/>
    </row>
    <row r="5" spans="1:6" ht="21" customHeight="1" x14ac:dyDescent="0.25">
      <c r="A5" s="4" t="s">
        <v>112</v>
      </c>
      <c r="B5" s="176">
        <f>'Summary and sign-off N Rosie'!B5:F5</f>
        <v>44012</v>
      </c>
      <c r="C5" s="176"/>
      <c r="D5" s="176"/>
      <c r="E5" s="176"/>
      <c r="F5" s="46"/>
    </row>
    <row r="6" spans="1:6" ht="21" customHeight="1" x14ac:dyDescent="0.25">
      <c r="A6" s="4" t="s">
        <v>113</v>
      </c>
      <c r="B6" s="171" t="s">
        <v>80</v>
      </c>
      <c r="C6" s="171"/>
      <c r="D6" s="171"/>
      <c r="E6" s="171"/>
      <c r="F6" s="46"/>
    </row>
    <row r="7" spans="1:6" ht="21" customHeight="1" x14ac:dyDescent="0.25">
      <c r="A7" s="4" t="s">
        <v>56</v>
      </c>
      <c r="B7" s="171" t="s">
        <v>83</v>
      </c>
      <c r="C7" s="171"/>
      <c r="D7" s="171"/>
      <c r="E7" s="171"/>
      <c r="F7" s="46"/>
    </row>
    <row r="8" spans="1:6" ht="36" customHeight="1" x14ac:dyDescent="0.25">
      <c r="A8" s="179" t="s">
        <v>114</v>
      </c>
      <c r="B8" s="180"/>
      <c r="C8" s="180"/>
      <c r="D8" s="180"/>
      <c r="E8" s="180"/>
      <c r="F8" s="22"/>
    </row>
    <row r="9" spans="1:6" ht="36" customHeight="1" x14ac:dyDescent="0.25">
      <c r="A9" s="181" t="s">
        <v>115</v>
      </c>
      <c r="B9" s="182"/>
      <c r="C9" s="182"/>
      <c r="D9" s="182"/>
      <c r="E9" s="182"/>
      <c r="F9" s="22"/>
    </row>
    <row r="10" spans="1:6" ht="24.75" customHeight="1" x14ac:dyDescent="0.3">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ht="26.4" x14ac:dyDescent="0.25">
      <c r="A13" s="157">
        <v>43652</v>
      </c>
      <c r="B13" s="158">
        <v>2926.79</v>
      </c>
      <c r="C13" s="159" t="s">
        <v>195</v>
      </c>
      <c r="D13" s="159" t="s">
        <v>196</v>
      </c>
      <c r="E13" s="160" t="s">
        <v>197</v>
      </c>
      <c r="F13" s="1"/>
    </row>
    <row r="14" spans="1:6" s="87" customFormat="1" x14ac:dyDescent="0.25">
      <c r="A14" s="157">
        <v>43652</v>
      </c>
      <c r="B14" s="158">
        <v>51.7</v>
      </c>
      <c r="C14" s="159" t="s">
        <v>195</v>
      </c>
      <c r="D14" s="159" t="s">
        <v>176</v>
      </c>
      <c r="E14" s="160" t="s">
        <v>177</v>
      </c>
      <c r="F14" s="1"/>
    </row>
    <row r="15" spans="1:6" s="87" customFormat="1" x14ac:dyDescent="0.25">
      <c r="A15" s="157">
        <v>43652</v>
      </c>
      <c r="B15" s="158">
        <v>118.58</v>
      </c>
      <c r="C15" s="159" t="s">
        <v>195</v>
      </c>
      <c r="D15" s="159" t="s">
        <v>176</v>
      </c>
      <c r="E15" s="160" t="s">
        <v>198</v>
      </c>
      <c r="F15" s="1"/>
    </row>
    <row r="16" spans="1:6" s="87" customFormat="1" x14ac:dyDescent="0.25">
      <c r="A16" s="157">
        <v>43660</v>
      </c>
      <c r="B16" s="158">
        <v>269.54000000000002</v>
      </c>
      <c r="C16" s="159" t="s">
        <v>195</v>
      </c>
      <c r="D16" s="159" t="s">
        <v>176</v>
      </c>
      <c r="E16" s="160" t="s">
        <v>198</v>
      </c>
      <c r="F16" s="1"/>
    </row>
    <row r="17" spans="1:6" s="87" customFormat="1" x14ac:dyDescent="0.25">
      <c r="A17" s="157">
        <v>43652</v>
      </c>
      <c r="B17" s="158">
        <v>207.85000000000002</v>
      </c>
      <c r="C17" s="159" t="s">
        <v>199</v>
      </c>
      <c r="D17" s="159" t="s">
        <v>200</v>
      </c>
      <c r="E17" s="160" t="s">
        <v>198</v>
      </c>
      <c r="F17" s="1"/>
    </row>
    <row r="18" spans="1:6" s="87" customFormat="1" x14ac:dyDescent="0.25">
      <c r="A18" s="157">
        <v>43709</v>
      </c>
      <c r="B18" s="158">
        <v>1611.57</v>
      </c>
      <c r="C18" s="159" t="s">
        <v>201</v>
      </c>
      <c r="D18" s="159" t="s">
        <v>196</v>
      </c>
      <c r="E18" s="160" t="s">
        <v>202</v>
      </c>
      <c r="F18" s="1"/>
    </row>
    <row r="19" spans="1:6" s="87" customFormat="1" x14ac:dyDescent="0.25">
      <c r="A19" s="157">
        <v>43709</v>
      </c>
      <c r="B19" s="158">
        <v>52.6</v>
      </c>
      <c r="C19" s="159" t="s">
        <v>201</v>
      </c>
      <c r="D19" s="159" t="s">
        <v>176</v>
      </c>
      <c r="E19" s="160" t="s">
        <v>177</v>
      </c>
      <c r="F19" s="1"/>
    </row>
    <row r="20" spans="1:6" s="87" customFormat="1" x14ac:dyDescent="0.25">
      <c r="A20" s="157">
        <v>43709</v>
      </c>
      <c r="B20" s="158">
        <v>160.74</v>
      </c>
      <c r="C20" s="159" t="s">
        <v>201</v>
      </c>
      <c r="D20" s="159" t="s">
        <v>203</v>
      </c>
      <c r="E20" s="160" t="s">
        <v>204</v>
      </c>
      <c r="F20" s="1"/>
    </row>
    <row r="21" spans="1:6" s="87" customFormat="1" x14ac:dyDescent="0.25">
      <c r="A21" s="157">
        <v>43709</v>
      </c>
      <c r="B21" s="158">
        <v>67.790000000000006</v>
      </c>
      <c r="C21" s="159" t="s">
        <v>201</v>
      </c>
      <c r="D21" s="159" t="s">
        <v>205</v>
      </c>
      <c r="E21" s="160" t="s">
        <v>204</v>
      </c>
      <c r="F21" s="1"/>
    </row>
    <row r="22" spans="1:6" s="87" customFormat="1" x14ac:dyDescent="0.25">
      <c r="A22" s="157">
        <v>43709</v>
      </c>
      <c r="B22" s="158">
        <v>141.29</v>
      </c>
      <c r="C22" s="159" t="s">
        <v>201</v>
      </c>
      <c r="D22" s="159" t="s">
        <v>176</v>
      </c>
      <c r="E22" s="160" t="s">
        <v>204</v>
      </c>
      <c r="F22" s="1"/>
    </row>
    <row r="23" spans="1:6" s="87" customFormat="1" x14ac:dyDescent="0.25">
      <c r="A23" s="157">
        <v>43709</v>
      </c>
      <c r="B23" s="158">
        <v>177.17</v>
      </c>
      <c r="C23" s="159" t="s">
        <v>201</v>
      </c>
      <c r="D23" s="159" t="s">
        <v>206</v>
      </c>
      <c r="E23" s="160" t="s">
        <v>204</v>
      </c>
      <c r="F23" s="1"/>
    </row>
    <row r="24" spans="1:6" s="87" customFormat="1" x14ac:dyDescent="0.25">
      <c r="A24" s="161"/>
      <c r="B24" s="158"/>
      <c r="C24" s="159"/>
      <c r="D24" s="159"/>
      <c r="E24" s="160"/>
      <c r="F24" s="1"/>
    </row>
    <row r="25" spans="1:6" s="87" customFormat="1" x14ac:dyDescent="0.25">
      <c r="A25" s="161"/>
      <c r="B25" s="158"/>
      <c r="C25" s="159"/>
      <c r="D25" s="159"/>
      <c r="E25" s="160"/>
      <c r="F25" s="1"/>
    </row>
    <row r="26" spans="1:6" s="87" customFormat="1" hidden="1" x14ac:dyDescent="0.25">
      <c r="A26" s="143"/>
      <c r="B26" s="144"/>
      <c r="C26" s="145"/>
      <c r="D26" s="145"/>
      <c r="E26" s="146"/>
      <c r="F26" s="1"/>
    </row>
    <row r="27" spans="1:6" ht="19.5" customHeight="1" x14ac:dyDescent="0.25">
      <c r="A27" s="107" t="s">
        <v>122</v>
      </c>
      <c r="B27" s="108">
        <f>SUM(B12:B26)</f>
        <v>5785.62</v>
      </c>
      <c r="C27" s="169" t="str">
        <f>IF(SUBTOTAL(3,B12:B26)=SUBTOTAL(103,B12:B26),'Summary and sign-off N Rosie'!$A$48,'Summary and sign-off N Rosie'!$A$49)</f>
        <v>Check - there are no hidden rows with data</v>
      </c>
      <c r="D27" s="177" t="str">
        <f>IF('Summary and sign-off N Rosie'!F55='Summary and sign-off N Rosie'!F54,'Summary and sign-off N Rosie'!A51,'Summary and sign-off N Rosie'!A50)</f>
        <v>Check - each entry provides sufficient information</v>
      </c>
      <c r="E27" s="177"/>
      <c r="F27" s="46"/>
    </row>
    <row r="28" spans="1:6" ht="10.5" customHeight="1" x14ac:dyDescent="0.25">
      <c r="A28" s="27"/>
      <c r="B28" s="22"/>
      <c r="C28" s="27"/>
      <c r="D28" s="27"/>
      <c r="E28" s="27"/>
      <c r="F28" s="27"/>
    </row>
    <row r="29" spans="1:6" ht="24.75" customHeight="1" x14ac:dyDescent="0.3">
      <c r="A29" s="178" t="s">
        <v>123</v>
      </c>
      <c r="B29" s="178"/>
      <c r="C29" s="178"/>
      <c r="D29" s="178"/>
      <c r="E29" s="178"/>
      <c r="F29" s="47"/>
    </row>
    <row r="30" spans="1:6" ht="27" customHeight="1" x14ac:dyDescent="0.25">
      <c r="A30" s="35" t="s">
        <v>117</v>
      </c>
      <c r="B30" s="35" t="s">
        <v>62</v>
      </c>
      <c r="C30" s="35" t="s">
        <v>124</v>
      </c>
      <c r="D30" s="35" t="s">
        <v>120</v>
      </c>
      <c r="E30" s="35" t="s">
        <v>121</v>
      </c>
      <c r="F30" s="48"/>
    </row>
    <row r="31" spans="1:6" s="87" customFormat="1" hidden="1" x14ac:dyDescent="0.25">
      <c r="A31" s="133"/>
      <c r="B31" s="134"/>
      <c r="C31" s="135"/>
      <c r="D31" s="135"/>
      <c r="E31" s="136"/>
      <c r="F31" s="1"/>
    </row>
    <row r="32" spans="1:6" s="87" customFormat="1" ht="26.4" x14ac:dyDescent="0.25">
      <c r="A32" s="157">
        <v>43593</v>
      </c>
      <c r="B32" s="158">
        <v>325.14</v>
      </c>
      <c r="C32" s="159" t="s">
        <v>207</v>
      </c>
      <c r="D32" s="159" t="s">
        <v>208</v>
      </c>
      <c r="E32" s="160" t="s">
        <v>209</v>
      </c>
      <c r="F32" s="1"/>
    </row>
    <row r="33" spans="1:6" s="87" customFormat="1" x14ac:dyDescent="0.25">
      <c r="A33" s="157">
        <v>43669</v>
      </c>
      <c r="B33" s="158">
        <v>139.35</v>
      </c>
      <c r="C33" s="159" t="s">
        <v>210</v>
      </c>
      <c r="D33" s="159" t="s">
        <v>196</v>
      </c>
      <c r="E33" s="160" t="s">
        <v>173</v>
      </c>
      <c r="F33" s="1"/>
    </row>
    <row r="34" spans="1:6" s="87" customFormat="1" x14ac:dyDescent="0.25">
      <c r="A34" s="157">
        <v>43669</v>
      </c>
      <c r="B34" s="158">
        <v>75.599999999999994</v>
      </c>
      <c r="C34" s="159" t="s">
        <v>207</v>
      </c>
      <c r="D34" s="159" t="s">
        <v>176</v>
      </c>
      <c r="E34" s="160" t="s">
        <v>175</v>
      </c>
      <c r="F34" s="1"/>
    </row>
    <row r="35" spans="1:6" s="87" customFormat="1" x14ac:dyDescent="0.25">
      <c r="A35" s="157">
        <v>43669</v>
      </c>
      <c r="B35" s="158">
        <v>50.7</v>
      </c>
      <c r="C35" s="159" t="s">
        <v>207</v>
      </c>
      <c r="D35" s="159" t="s">
        <v>176</v>
      </c>
      <c r="E35" s="160" t="s">
        <v>175</v>
      </c>
      <c r="F35" s="1"/>
    </row>
    <row r="36" spans="1:6" s="87" customFormat="1" x14ac:dyDescent="0.25">
      <c r="A36" s="157">
        <v>43669</v>
      </c>
      <c r="B36" s="158">
        <v>13.2</v>
      </c>
      <c r="C36" s="159" t="s">
        <v>207</v>
      </c>
      <c r="D36" s="159" t="s">
        <v>211</v>
      </c>
      <c r="E36" s="160" t="s">
        <v>175</v>
      </c>
      <c r="F36" s="1"/>
    </row>
    <row r="37" spans="1:6" s="87" customFormat="1" x14ac:dyDescent="0.25">
      <c r="A37" s="157">
        <v>43676</v>
      </c>
      <c r="B37" s="158">
        <v>327.12</v>
      </c>
      <c r="C37" s="159" t="s">
        <v>210</v>
      </c>
      <c r="D37" s="159" t="s">
        <v>196</v>
      </c>
      <c r="E37" s="160" t="s">
        <v>173</v>
      </c>
      <c r="F37" s="1"/>
    </row>
    <row r="38" spans="1:6" s="87" customFormat="1" x14ac:dyDescent="0.25">
      <c r="A38" s="157">
        <v>43676</v>
      </c>
      <c r="B38" s="158">
        <v>67.430000000000007</v>
      </c>
      <c r="C38" s="159" t="s">
        <v>210</v>
      </c>
      <c r="D38" s="159" t="s">
        <v>176</v>
      </c>
      <c r="E38" s="160" t="s">
        <v>175</v>
      </c>
      <c r="F38" s="1"/>
    </row>
    <row r="39" spans="1:6" s="87" customFormat="1" x14ac:dyDescent="0.25">
      <c r="A39" s="157">
        <v>43676</v>
      </c>
      <c r="B39" s="158">
        <v>80.8</v>
      </c>
      <c r="C39" s="159" t="s">
        <v>210</v>
      </c>
      <c r="D39" s="159" t="s">
        <v>176</v>
      </c>
      <c r="E39" s="160" t="s">
        <v>175</v>
      </c>
      <c r="F39" s="1"/>
    </row>
    <row r="40" spans="1:6" s="87" customFormat="1" x14ac:dyDescent="0.25">
      <c r="A40" s="157">
        <v>43676</v>
      </c>
      <c r="B40" s="158">
        <v>30.8</v>
      </c>
      <c r="C40" s="159" t="s">
        <v>210</v>
      </c>
      <c r="D40" s="159" t="s">
        <v>176</v>
      </c>
      <c r="E40" s="160" t="s">
        <v>175</v>
      </c>
      <c r="F40" s="1"/>
    </row>
    <row r="41" spans="1:6" s="87" customFormat="1" x14ac:dyDescent="0.25">
      <c r="A41" s="157">
        <v>43676</v>
      </c>
      <c r="B41" s="158">
        <v>53</v>
      </c>
      <c r="C41" s="159" t="s">
        <v>210</v>
      </c>
      <c r="D41" s="159" t="s">
        <v>176</v>
      </c>
      <c r="E41" s="160" t="s">
        <v>175</v>
      </c>
      <c r="F41" s="1"/>
    </row>
    <row r="42" spans="1:6" s="87" customFormat="1" x14ac:dyDescent="0.25">
      <c r="A42" s="157">
        <v>43676</v>
      </c>
      <c r="B42" s="158">
        <v>77.900000000000006</v>
      </c>
      <c r="C42" s="159" t="s">
        <v>210</v>
      </c>
      <c r="D42" s="159" t="s">
        <v>176</v>
      </c>
      <c r="E42" s="160" t="s">
        <v>175</v>
      </c>
      <c r="F42" s="1"/>
    </row>
    <row r="43" spans="1:6" s="87" customFormat="1" x14ac:dyDescent="0.25">
      <c r="A43" s="157">
        <v>43676</v>
      </c>
      <c r="B43" s="158">
        <v>30</v>
      </c>
      <c r="C43" s="159" t="s">
        <v>210</v>
      </c>
      <c r="D43" s="159" t="s">
        <v>176</v>
      </c>
      <c r="E43" s="160" t="s">
        <v>175</v>
      </c>
      <c r="F43" s="1"/>
    </row>
    <row r="44" spans="1:6" s="87" customFormat="1" x14ac:dyDescent="0.25">
      <c r="A44" s="157">
        <v>43685</v>
      </c>
      <c r="B44" s="158">
        <v>189</v>
      </c>
      <c r="C44" s="159" t="s">
        <v>212</v>
      </c>
      <c r="D44" s="159" t="s">
        <v>181</v>
      </c>
      <c r="E44" s="160" t="s">
        <v>175</v>
      </c>
      <c r="F44" s="1"/>
    </row>
    <row r="45" spans="1:6" s="87" customFormat="1" x14ac:dyDescent="0.25">
      <c r="A45" s="157">
        <v>43685</v>
      </c>
      <c r="B45" s="158">
        <v>799.70999999999992</v>
      </c>
      <c r="C45" s="159" t="s">
        <v>212</v>
      </c>
      <c r="D45" s="159" t="s">
        <v>196</v>
      </c>
      <c r="E45" s="160" t="s">
        <v>173</v>
      </c>
      <c r="F45" s="1"/>
    </row>
    <row r="46" spans="1:6" s="87" customFormat="1" x14ac:dyDescent="0.25">
      <c r="A46" s="157">
        <v>43685</v>
      </c>
      <c r="B46" s="158">
        <v>31.8</v>
      </c>
      <c r="C46" s="159" t="s">
        <v>212</v>
      </c>
      <c r="D46" s="159" t="s">
        <v>176</v>
      </c>
      <c r="E46" s="160" t="s">
        <v>175</v>
      </c>
      <c r="F46" s="1"/>
    </row>
    <row r="47" spans="1:6" s="87" customFormat="1" x14ac:dyDescent="0.25">
      <c r="A47" s="157">
        <v>43685</v>
      </c>
      <c r="B47" s="158">
        <v>39.71</v>
      </c>
      <c r="C47" s="159" t="s">
        <v>212</v>
      </c>
      <c r="D47" s="159" t="s">
        <v>176</v>
      </c>
      <c r="E47" s="160" t="s">
        <v>175</v>
      </c>
      <c r="F47" s="1"/>
    </row>
    <row r="48" spans="1:6" s="87" customFormat="1" x14ac:dyDescent="0.25">
      <c r="A48" s="157">
        <v>43685</v>
      </c>
      <c r="B48" s="158">
        <v>71.72</v>
      </c>
      <c r="C48" s="159" t="s">
        <v>212</v>
      </c>
      <c r="D48" s="159" t="s">
        <v>176</v>
      </c>
      <c r="E48" s="160" t="s">
        <v>175</v>
      </c>
      <c r="F48" s="1"/>
    </row>
    <row r="49" spans="1:6" s="87" customFormat="1" x14ac:dyDescent="0.25">
      <c r="A49" s="157">
        <v>43686</v>
      </c>
      <c r="B49" s="158">
        <v>39.49</v>
      </c>
      <c r="C49" s="159" t="s">
        <v>212</v>
      </c>
      <c r="D49" s="159" t="s">
        <v>176</v>
      </c>
      <c r="E49" s="160" t="s">
        <v>175</v>
      </c>
      <c r="F49" s="1"/>
    </row>
    <row r="50" spans="1:6" s="87" customFormat="1" x14ac:dyDescent="0.25">
      <c r="A50" s="157">
        <v>43686</v>
      </c>
      <c r="B50" s="158">
        <v>89.1</v>
      </c>
      <c r="C50" s="159" t="s">
        <v>212</v>
      </c>
      <c r="D50" s="159" t="s">
        <v>176</v>
      </c>
      <c r="E50" s="160" t="s">
        <v>175</v>
      </c>
      <c r="F50" s="1"/>
    </row>
    <row r="51" spans="1:6" s="87" customFormat="1" x14ac:dyDescent="0.25">
      <c r="A51" s="157">
        <v>43699</v>
      </c>
      <c r="B51" s="158">
        <v>592.41999999999996</v>
      </c>
      <c r="C51" s="159" t="s">
        <v>213</v>
      </c>
      <c r="D51" s="159" t="s">
        <v>196</v>
      </c>
      <c r="E51" s="160" t="s">
        <v>173</v>
      </c>
      <c r="F51" s="1"/>
    </row>
    <row r="52" spans="1:6" s="87" customFormat="1" x14ac:dyDescent="0.25">
      <c r="A52" s="157">
        <v>43699</v>
      </c>
      <c r="B52" s="158">
        <v>92.62</v>
      </c>
      <c r="C52" s="159" t="s">
        <v>213</v>
      </c>
      <c r="D52" s="159" t="s">
        <v>176</v>
      </c>
      <c r="E52" s="160" t="s">
        <v>175</v>
      </c>
      <c r="F52" s="1"/>
    </row>
    <row r="53" spans="1:6" s="87" customFormat="1" x14ac:dyDescent="0.25">
      <c r="A53" s="157">
        <v>43699</v>
      </c>
      <c r="B53" s="158">
        <v>87.56</v>
      </c>
      <c r="C53" s="159" t="s">
        <v>213</v>
      </c>
      <c r="D53" s="159" t="s">
        <v>176</v>
      </c>
      <c r="E53" s="160" t="s">
        <v>175</v>
      </c>
      <c r="F53" s="1"/>
    </row>
    <row r="54" spans="1:6" s="87" customFormat="1" x14ac:dyDescent="0.25">
      <c r="A54" s="157">
        <v>43699</v>
      </c>
      <c r="B54" s="158">
        <v>14.6</v>
      </c>
      <c r="C54" s="159" t="s">
        <v>213</v>
      </c>
      <c r="D54" s="159" t="s">
        <v>176</v>
      </c>
      <c r="E54" s="160" t="s">
        <v>175</v>
      </c>
      <c r="F54" s="1"/>
    </row>
    <row r="55" spans="1:6" s="87" customFormat="1" x14ac:dyDescent="0.25">
      <c r="A55" s="157">
        <v>43699</v>
      </c>
      <c r="B55" s="158">
        <v>42</v>
      </c>
      <c r="C55" s="159" t="s">
        <v>213</v>
      </c>
      <c r="D55" s="159" t="s">
        <v>214</v>
      </c>
      <c r="E55" s="160" t="s">
        <v>177</v>
      </c>
      <c r="F55" s="1"/>
    </row>
    <row r="56" spans="1:6" s="87" customFormat="1" x14ac:dyDescent="0.25">
      <c r="A56" s="157">
        <v>43702</v>
      </c>
      <c r="B56" s="158">
        <v>448.3</v>
      </c>
      <c r="C56" s="159" t="s">
        <v>215</v>
      </c>
      <c r="D56" s="159" t="s">
        <v>196</v>
      </c>
      <c r="E56" s="160" t="s">
        <v>173</v>
      </c>
      <c r="F56" s="1"/>
    </row>
    <row r="57" spans="1:6" s="87" customFormat="1" x14ac:dyDescent="0.25">
      <c r="A57" s="157">
        <v>43713</v>
      </c>
      <c r="B57" s="158">
        <v>58.6</v>
      </c>
      <c r="C57" s="159" t="s">
        <v>216</v>
      </c>
      <c r="D57" s="159" t="s">
        <v>176</v>
      </c>
      <c r="E57" s="160" t="s">
        <v>175</v>
      </c>
      <c r="F57" s="1"/>
    </row>
    <row r="58" spans="1:6" s="87" customFormat="1" x14ac:dyDescent="0.25">
      <c r="A58" s="157">
        <v>43717</v>
      </c>
      <c r="B58" s="158">
        <v>33.08</v>
      </c>
      <c r="C58" s="159" t="s">
        <v>213</v>
      </c>
      <c r="D58" s="159" t="s">
        <v>176</v>
      </c>
      <c r="E58" s="160" t="s">
        <v>177</v>
      </c>
      <c r="F58" s="1"/>
    </row>
    <row r="59" spans="1:6" s="87" customFormat="1" x14ac:dyDescent="0.25">
      <c r="A59" s="157">
        <v>43718</v>
      </c>
      <c r="B59" s="158">
        <v>6.5</v>
      </c>
      <c r="C59" s="159" t="s">
        <v>213</v>
      </c>
      <c r="D59" s="159" t="s">
        <v>217</v>
      </c>
      <c r="E59" s="160" t="s">
        <v>218</v>
      </c>
      <c r="F59" s="1"/>
    </row>
    <row r="60" spans="1:6" s="87" customFormat="1" x14ac:dyDescent="0.25">
      <c r="A60" s="157">
        <v>43718</v>
      </c>
      <c r="B60" s="158">
        <v>305.5</v>
      </c>
      <c r="C60" s="159" t="s">
        <v>213</v>
      </c>
      <c r="D60" s="159" t="s">
        <v>181</v>
      </c>
      <c r="E60" s="160" t="s">
        <v>218</v>
      </c>
      <c r="F60" s="1"/>
    </row>
    <row r="61" spans="1:6" s="87" customFormat="1" x14ac:dyDescent="0.25">
      <c r="A61" s="157">
        <v>43718</v>
      </c>
      <c r="B61" s="158">
        <v>879.52</v>
      </c>
      <c r="C61" s="159" t="s">
        <v>213</v>
      </c>
      <c r="D61" s="159" t="s">
        <v>196</v>
      </c>
      <c r="E61" s="160" t="s">
        <v>218</v>
      </c>
      <c r="F61" s="1"/>
    </row>
    <row r="62" spans="1:6" s="87" customFormat="1" x14ac:dyDescent="0.25">
      <c r="A62" s="157">
        <v>43726</v>
      </c>
      <c r="B62" s="158">
        <v>33.99</v>
      </c>
      <c r="C62" s="159" t="s">
        <v>213</v>
      </c>
      <c r="D62" s="159" t="s">
        <v>176</v>
      </c>
      <c r="E62" s="160" t="s">
        <v>177</v>
      </c>
      <c r="F62" s="1"/>
    </row>
    <row r="63" spans="1:6" s="87" customFormat="1" x14ac:dyDescent="0.25">
      <c r="A63" s="157">
        <v>43727</v>
      </c>
      <c r="B63" s="158">
        <v>484.02</v>
      </c>
      <c r="C63" s="159" t="s">
        <v>213</v>
      </c>
      <c r="D63" s="159" t="s">
        <v>196</v>
      </c>
      <c r="E63" s="160" t="s">
        <v>173</v>
      </c>
      <c r="F63" s="1"/>
    </row>
    <row r="64" spans="1:6" s="87" customFormat="1" x14ac:dyDescent="0.25">
      <c r="A64" s="157">
        <v>43727</v>
      </c>
      <c r="B64" s="158">
        <v>59.29</v>
      </c>
      <c r="C64" s="159" t="s">
        <v>213</v>
      </c>
      <c r="D64" s="159" t="s">
        <v>176</v>
      </c>
      <c r="E64" s="160" t="s">
        <v>175</v>
      </c>
      <c r="F64" s="1"/>
    </row>
    <row r="65" spans="1:6" s="87" customFormat="1" x14ac:dyDescent="0.25">
      <c r="A65" s="157">
        <v>43727</v>
      </c>
      <c r="B65" s="158">
        <v>108.68</v>
      </c>
      <c r="C65" s="159" t="s">
        <v>213</v>
      </c>
      <c r="D65" s="159" t="s">
        <v>176</v>
      </c>
      <c r="E65" s="160" t="s">
        <v>175</v>
      </c>
      <c r="F65" s="1"/>
    </row>
    <row r="66" spans="1:6" s="87" customFormat="1" x14ac:dyDescent="0.25">
      <c r="A66" s="157">
        <v>43727</v>
      </c>
      <c r="B66" s="158">
        <v>60.94</v>
      </c>
      <c r="C66" s="159" t="s">
        <v>219</v>
      </c>
      <c r="D66" s="159" t="s">
        <v>176</v>
      </c>
      <c r="E66" s="160" t="s">
        <v>175</v>
      </c>
      <c r="F66" s="1"/>
    </row>
    <row r="67" spans="1:6" s="87" customFormat="1" x14ac:dyDescent="0.25">
      <c r="A67" s="157">
        <v>43727</v>
      </c>
      <c r="B67" s="158">
        <v>88.88</v>
      </c>
      <c r="C67" s="159" t="s">
        <v>213</v>
      </c>
      <c r="D67" s="159" t="s">
        <v>176</v>
      </c>
      <c r="E67" s="160" t="s">
        <v>175</v>
      </c>
      <c r="F67" s="1"/>
    </row>
    <row r="68" spans="1:6" s="87" customFormat="1" x14ac:dyDescent="0.25">
      <c r="A68" s="157">
        <v>43731</v>
      </c>
      <c r="B68" s="158">
        <v>435.24</v>
      </c>
      <c r="C68" s="159" t="s">
        <v>213</v>
      </c>
      <c r="D68" s="159" t="s">
        <v>196</v>
      </c>
      <c r="E68" s="160" t="s">
        <v>173</v>
      </c>
      <c r="F68" s="1"/>
    </row>
    <row r="69" spans="1:6" s="87" customFormat="1" x14ac:dyDescent="0.25">
      <c r="A69" s="157">
        <v>43731</v>
      </c>
      <c r="B69" s="158">
        <v>92.18</v>
      </c>
      <c r="C69" s="159" t="s">
        <v>213</v>
      </c>
      <c r="D69" s="159" t="s">
        <v>176</v>
      </c>
      <c r="E69" s="160" t="s">
        <v>175</v>
      </c>
      <c r="F69" s="1"/>
    </row>
    <row r="70" spans="1:6" s="87" customFormat="1" x14ac:dyDescent="0.25">
      <c r="A70" s="157">
        <v>43731</v>
      </c>
      <c r="B70" s="158">
        <v>42</v>
      </c>
      <c r="C70" s="159" t="s">
        <v>213</v>
      </c>
      <c r="D70" s="159" t="s">
        <v>214</v>
      </c>
      <c r="E70" s="160" t="s">
        <v>177</v>
      </c>
      <c r="F70" s="1"/>
    </row>
    <row r="71" spans="1:6" s="87" customFormat="1" x14ac:dyDescent="0.25">
      <c r="A71" s="157">
        <v>43733</v>
      </c>
      <c r="B71" s="158">
        <v>18</v>
      </c>
      <c r="C71" s="159" t="s">
        <v>207</v>
      </c>
      <c r="D71" s="159" t="s">
        <v>211</v>
      </c>
      <c r="E71" s="160" t="s">
        <v>220</v>
      </c>
      <c r="F71" s="1"/>
    </row>
    <row r="72" spans="1:6" s="87" customFormat="1" ht="26.4" x14ac:dyDescent="0.25">
      <c r="A72" s="157">
        <v>43733</v>
      </c>
      <c r="B72" s="158">
        <v>256.23999999999995</v>
      </c>
      <c r="C72" s="159" t="s">
        <v>207</v>
      </c>
      <c r="D72" s="159" t="s">
        <v>196</v>
      </c>
      <c r="E72" s="160" t="s">
        <v>221</v>
      </c>
      <c r="F72" s="1"/>
    </row>
    <row r="73" spans="1:6" s="87" customFormat="1" ht="26.4" x14ac:dyDescent="0.25">
      <c r="A73" s="157">
        <v>43733</v>
      </c>
      <c r="B73" s="158">
        <v>197.16</v>
      </c>
      <c r="C73" s="159" t="s">
        <v>207</v>
      </c>
      <c r="D73" s="159" t="s">
        <v>208</v>
      </c>
      <c r="E73" s="160" t="s">
        <v>221</v>
      </c>
      <c r="F73" s="1"/>
    </row>
    <row r="74" spans="1:6" s="87" customFormat="1" x14ac:dyDescent="0.25">
      <c r="A74" s="157">
        <v>43733</v>
      </c>
      <c r="B74" s="158">
        <v>165.9</v>
      </c>
      <c r="C74" s="159" t="s">
        <v>207</v>
      </c>
      <c r="D74" s="159" t="s">
        <v>181</v>
      </c>
      <c r="E74" s="160" t="s">
        <v>220</v>
      </c>
      <c r="F74" s="1"/>
    </row>
    <row r="75" spans="1:6" s="87" customFormat="1" x14ac:dyDescent="0.25">
      <c r="A75" s="157">
        <v>43733</v>
      </c>
      <c r="B75" s="158">
        <v>269.89999999999998</v>
      </c>
      <c r="C75" s="159" t="s">
        <v>207</v>
      </c>
      <c r="D75" s="159" t="s">
        <v>181</v>
      </c>
      <c r="E75" s="160" t="s">
        <v>175</v>
      </c>
      <c r="F75" s="1"/>
    </row>
    <row r="76" spans="1:6" s="87" customFormat="1" x14ac:dyDescent="0.25">
      <c r="A76" s="157">
        <v>43734</v>
      </c>
      <c r="B76" s="158">
        <v>7</v>
      </c>
      <c r="C76" s="159" t="s">
        <v>222</v>
      </c>
      <c r="D76" s="159" t="s">
        <v>214</v>
      </c>
      <c r="E76" s="160" t="s">
        <v>175</v>
      </c>
      <c r="F76" s="1"/>
    </row>
    <row r="77" spans="1:6" s="87" customFormat="1" x14ac:dyDescent="0.25">
      <c r="A77" s="157">
        <v>43735</v>
      </c>
      <c r="B77" s="158">
        <v>105.5</v>
      </c>
      <c r="C77" s="159" t="s">
        <v>222</v>
      </c>
      <c r="D77" s="159" t="s">
        <v>214</v>
      </c>
      <c r="E77" s="160" t="s">
        <v>177</v>
      </c>
      <c r="F77" s="1"/>
    </row>
    <row r="78" spans="1:6" s="87" customFormat="1" ht="26.4" x14ac:dyDescent="0.25">
      <c r="A78" s="157">
        <v>43735</v>
      </c>
      <c r="B78" s="158">
        <v>340.39</v>
      </c>
      <c r="C78" s="159" t="s">
        <v>207</v>
      </c>
      <c r="D78" s="159" t="s">
        <v>196</v>
      </c>
      <c r="E78" s="160" t="s">
        <v>221</v>
      </c>
      <c r="F78" s="1"/>
    </row>
    <row r="79" spans="1:6" s="87" customFormat="1" x14ac:dyDescent="0.25">
      <c r="A79" s="157">
        <v>43739</v>
      </c>
      <c r="B79" s="158">
        <v>903.03</v>
      </c>
      <c r="C79" s="159" t="s">
        <v>207</v>
      </c>
      <c r="D79" s="159" t="s">
        <v>196</v>
      </c>
      <c r="E79" s="160" t="s">
        <v>218</v>
      </c>
      <c r="F79" s="1"/>
    </row>
    <row r="80" spans="1:6" s="87" customFormat="1" x14ac:dyDescent="0.25">
      <c r="A80" s="157">
        <v>43739</v>
      </c>
      <c r="B80" s="158">
        <v>218.4</v>
      </c>
      <c r="C80" s="159" t="s">
        <v>207</v>
      </c>
      <c r="D80" s="159" t="s">
        <v>181</v>
      </c>
      <c r="E80" s="160" t="s">
        <v>175</v>
      </c>
      <c r="F80" s="1"/>
    </row>
    <row r="81" spans="1:6" s="87" customFormat="1" x14ac:dyDescent="0.25">
      <c r="A81" s="157">
        <v>43739</v>
      </c>
      <c r="B81" s="158">
        <v>19</v>
      </c>
      <c r="C81" s="159" t="s">
        <v>207</v>
      </c>
      <c r="D81" s="159" t="s">
        <v>211</v>
      </c>
      <c r="E81" s="160" t="s">
        <v>175</v>
      </c>
      <c r="F81" s="1"/>
    </row>
    <row r="82" spans="1:6" s="87" customFormat="1" x14ac:dyDescent="0.25">
      <c r="A82" s="157">
        <v>43739</v>
      </c>
      <c r="B82" s="158">
        <v>54.6</v>
      </c>
      <c r="C82" s="159" t="s">
        <v>207</v>
      </c>
      <c r="D82" s="159" t="s">
        <v>176</v>
      </c>
      <c r="E82" s="160" t="s">
        <v>177</v>
      </c>
      <c r="F82" s="1"/>
    </row>
    <row r="83" spans="1:6" s="87" customFormat="1" x14ac:dyDescent="0.25">
      <c r="A83" s="157">
        <v>43739</v>
      </c>
      <c r="B83" s="158">
        <v>95.48</v>
      </c>
      <c r="C83" s="159" t="s">
        <v>207</v>
      </c>
      <c r="D83" s="159" t="s">
        <v>176</v>
      </c>
      <c r="E83" s="160" t="s">
        <v>218</v>
      </c>
      <c r="F83" s="1"/>
    </row>
    <row r="84" spans="1:6" s="87" customFormat="1" x14ac:dyDescent="0.25">
      <c r="A84" s="157">
        <v>43740</v>
      </c>
      <c r="B84" s="158">
        <v>59.95</v>
      </c>
      <c r="C84" s="159" t="s">
        <v>207</v>
      </c>
      <c r="D84" s="159" t="s">
        <v>176</v>
      </c>
      <c r="E84" s="160" t="s">
        <v>177</v>
      </c>
      <c r="F84" s="1"/>
    </row>
    <row r="85" spans="1:6" s="87" customFormat="1" x14ac:dyDescent="0.25">
      <c r="A85" s="157">
        <v>43746</v>
      </c>
      <c r="B85" s="158">
        <v>32.06</v>
      </c>
      <c r="C85" s="159" t="s">
        <v>207</v>
      </c>
      <c r="D85" s="159" t="s">
        <v>176</v>
      </c>
      <c r="E85" s="160" t="s">
        <v>177</v>
      </c>
      <c r="F85" s="1"/>
    </row>
    <row r="86" spans="1:6" s="87" customFormat="1" x14ac:dyDescent="0.25">
      <c r="A86" s="157">
        <v>43746</v>
      </c>
      <c r="B86" s="158">
        <v>380.71999999999997</v>
      </c>
      <c r="C86" s="159" t="s">
        <v>207</v>
      </c>
      <c r="D86" s="159" t="s">
        <v>196</v>
      </c>
      <c r="E86" s="160" t="s">
        <v>223</v>
      </c>
      <c r="F86" s="1"/>
    </row>
    <row r="87" spans="1:6" s="87" customFormat="1" x14ac:dyDescent="0.25">
      <c r="A87" s="157">
        <v>43746</v>
      </c>
      <c r="B87" s="158">
        <v>49.17</v>
      </c>
      <c r="C87" s="159" t="s">
        <v>207</v>
      </c>
      <c r="D87" s="159" t="s">
        <v>176</v>
      </c>
      <c r="E87" s="160" t="s">
        <v>224</v>
      </c>
      <c r="F87" s="1"/>
    </row>
    <row r="88" spans="1:6" s="87" customFormat="1" x14ac:dyDescent="0.25">
      <c r="A88" s="157">
        <v>43746</v>
      </c>
      <c r="B88" s="158">
        <v>61.05</v>
      </c>
      <c r="C88" s="159" t="s">
        <v>207</v>
      </c>
      <c r="D88" s="159" t="s">
        <v>176</v>
      </c>
      <c r="E88" s="160" t="s">
        <v>177</v>
      </c>
      <c r="F88" s="1"/>
    </row>
    <row r="89" spans="1:6" s="87" customFormat="1" x14ac:dyDescent="0.25">
      <c r="A89" s="157">
        <v>43753</v>
      </c>
      <c r="B89" s="158">
        <v>33.42</v>
      </c>
      <c r="C89" s="159" t="s">
        <v>182</v>
      </c>
      <c r="D89" s="159" t="s">
        <v>176</v>
      </c>
      <c r="E89" s="160" t="s">
        <v>177</v>
      </c>
      <c r="F89" s="1"/>
    </row>
    <row r="90" spans="1:6" s="87" customFormat="1" x14ac:dyDescent="0.25">
      <c r="A90" s="157">
        <v>43754</v>
      </c>
      <c r="B90" s="158">
        <v>96</v>
      </c>
      <c r="C90" s="159" t="s">
        <v>182</v>
      </c>
      <c r="D90" s="159" t="s">
        <v>176</v>
      </c>
      <c r="E90" s="160" t="s">
        <v>175</v>
      </c>
      <c r="F90" s="1"/>
    </row>
    <row r="91" spans="1:6" s="87" customFormat="1" x14ac:dyDescent="0.25">
      <c r="A91" s="157">
        <v>43754</v>
      </c>
      <c r="B91" s="158">
        <v>51.15</v>
      </c>
      <c r="C91" s="159" t="s">
        <v>182</v>
      </c>
      <c r="D91" s="159" t="s">
        <v>176</v>
      </c>
      <c r="E91" s="160" t="s">
        <v>175</v>
      </c>
      <c r="F91" s="1"/>
    </row>
    <row r="92" spans="1:6" s="87" customFormat="1" x14ac:dyDescent="0.25">
      <c r="A92" s="157">
        <v>43754</v>
      </c>
      <c r="B92" s="158">
        <v>64.569999999999993</v>
      </c>
      <c r="C92" s="159" t="s">
        <v>182</v>
      </c>
      <c r="D92" s="159" t="s">
        <v>176</v>
      </c>
      <c r="E92" s="160" t="s">
        <v>177</v>
      </c>
      <c r="F92" s="1"/>
    </row>
    <row r="93" spans="1:6" s="87" customFormat="1" x14ac:dyDescent="0.25">
      <c r="A93" s="157">
        <v>43754</v>
      </c>
      <c r="B93" s="158">
        <v>565.42999999999995</v>
      </c>
      <c r="C93" s="159" t="s">
        <v>185</v>
      </c>
      <c r="D93" s="159" t="s">
        <v>196</v>
      </c>
      <c r="E93" s="160" t="s">
        <v>173</v>
      </c>
      <c r="F93" s="1"/>
    </row>
    <row r="94" spans="1:6" s="87" customFormat="1" x14ac:dyDescent="0.25">
      <c r="A94" s="157">
        <v>43767</v>
      </c>
      <c r="B94" s="158">
        <v>446.61</v>
      </c>
      <c r="C94" s="159" t="s">
        <v>207</v>
      </c>
      <c r="D94" s="159" t="s">
        <v>196</v>
      </c>
      <c r="E94" s="160" t="s">
        <v>173</v>
      </c>
      <c r="F94" s="1"/>
    </row>
    <row r="95" spans="1:6" s="87" customFormat="1" x14ac:dyDescent="0.25">
      <c r="A95" s="157">
        <v>43767</v>
      </c>
      <c r="B95" s="158">
        <v>237.9</v>
      </c>
      <c r="C95" s="159" t="s">
        <v>207</v>
      </c>
      <c r="D95" s="159" t="s">
        <v>181</v>
      </c>
      <c r="E95" s="160" t="s">
        <v>175</v>
      </c>
      <c r="F95" s="1"/>
    </row>
    <row r="96" spans="1:6" s="87" customFormat="1" x14ac:dyDescent="0.25">
      <c r="A96" s="157">
        <v>43767</v>
      </c>
      <c r="B96" s="158">
        <v>85.3</v>
      </c>
      <c r="C96" s="159" t="s">
        <v>207</v>
      </c>
      <c r="D96" s="159" t="s">
        <v>176</v>
      </c>
      <c r="E96" s="160" t="s">
        <v>175</v>
      </c>
      <c r="F96" s="1"/>
    </row>
    <row r="97" spans="1:6" s="87" customFormat="1" x14ac:dyDescent="0.25">
      <c r="A97" s="157">
        <v>43767</v>
      </c>
      <c r="B97" s="158">
        <v>50.519999999999996</v>
      </c>
      <c r="C97" s="159" t="s">
        <v>207</v>
      </c>
      <c r="D97" s="159" t="s">
        <v>176</v>
      </c>
      <c r="E97" s="160" t="s">
        <v>225</v>
      </c>
      <c r="F97" s="1"/>
    </row>
    <row r="98" spans="1:6" s="87" customFormat="1" x14ac:dyDescent="0.25">
      <c r="A98" s="157">
        <v>43768</v>
      </c>
      <c r="B98" s="158">
        <v>37.51</v>
      </c>
      <c r="C98" s="159" t="s">
        <v>207</v>
      </c>
      <c r="D98" s="159" t="s">
        <v>176</v>
      </c>
      <c r="E98" s="160" t="s">
        <v>177</v>
      </c>
      <c r="F98" s="1"/>
    </row>
    <row r="99" spans="1:6" s="87" customFormat="1" x14ac:dyDescent="0.25">
      <c r="A99" s="157">
        <v>43803</v>
      </c>
      <c r="B99" s="158">
        <v>45</v>
      </c>
      <c r="C99" s="159" t="s">
        <v>185</v>
      </c>
      <c r="D99" s="159" t="s">
        <v>176</v>
      </c>
      <c r="E99" s="160" t="s">
        <v>177</v>
      </c>
      <c r="F99" s="1"/>
    </row>
    <row r="100" spans="1:6" s="87" customFormat="1" x14ac:dyDescent="0.25">
      <c r="A100" s="157">
        <v>43803</v>
      </c>
      <c r="B100" s="158">
        <v>270.72000000000003</v>
      </c>
      <c r="C100" s="159" t="s">
        <v>185</v>
      </c>
      <c r="D100" s="159" t="s">
        <v>196</v>
      </c>
      <c r="E100" s="160" t="s">
        <v>173</v>
      </c>
      <c r="F100" s="1"/>
    </row>
    <row r="101" spans="1:6" s="87" customFormat="1" x14ac:dyDescent="0.25">
      <c r="A101" s="157">
        <v>43803</v>
      </c>
      <c r="B101" s="158">
        <v>77.5</v>
      </c>
      <c r="C101" s="159" t="s">
        <v>185</v>
      </c>
      <c r="D101" s="159" t="s">
        <v>176</v>
      </c>
      <c r="E101" s="160" t="s">
        <v>175</v>
      </c>
      <c r="F101" s="1"/>
    </row>
    <row r="102" spans="1:6" s="87" customFormat="1" x14ac:dyDescent="0.25">
      <c r="A102" s="157">
        <v>43804</v>
      </c>
      <c r="B102" s="158">
        <v>36.200000000000003</v>
      </c>
      <c r="C102" s="159" t="s">
        <v>185</v>
      </c>
      <c r="D102" s="159" t="s">
        <v>176</v>
      </c>
      <c r="E102" s="160" t="s">
        <v>175</v>
      </c>
      <c r="F102" s="1"/>
    </row>
    <row r="103" spans="1:6" s="87" customFormat="1" x14ac:dyDescent="0.25">
      <c r="A103" s="157"/>
      <c r="B103" s="158"/>
      <c r="C103" s="159"/>
      <c r="D103" s="159"/>
      <c r="E103" s="160"/>
      <c r="F103" s="1"/>
    </row>
    <row r="104" spans="1:6" s="87" customFormat="1" hidden="1" x14ac:dyDescent="0.25">
      <c r="A104" s="147"/>
      <c r="B104" s="148"/>
      <c r="C104" s="149"/>
      <c r="D104" s="149"/>
      <c r="E104" s="150"/>
      <c r="F104" s="1"/>
    </row>
    <row r="105" spans="1:6" ht="19.5" customHeight="1" x14ac:dyDescent="0.25">
      <c r="A105" s="107" t="s">
        <v>125</v>
      </c>
      <c r="B105" s="108">
        <f>SUM(B31:B104)</f>
        <v>11828.869999999999</v>
      </c>
      <c r="C105" s="169" t="str">
        <f>IF(SUBTOTAL(3,B31:B104)=SUBTOTAL(103,B31:B104),'Summary and sign-off N Rosie'!$A$48,'Summary and sign-off N Rosie'!$A$49)</f>
        <v>Check - there are no hidden rows with data</v>
      </c>
      <c r="D105" s="177" t="str">
        <f>IF('Summary and sign-off N Rosie'!F56='Summary and sign-off N Rosie'!F54,'Summary and sign-off N Rosie'!A51,'Summary and sign-off N Rosie'!A50)</f>
        <v>Check - each entry provides sufficient information</v>
      </c>
      <c r="E105" s="177"/>
      <c r="F105" s="46"/>
    </row>
    <row r="106" spans="1:6" ht="10.5" customHeight="1" x14ac:dyDescent="0.25">
      <c r="A106" s="27"/>
      <c r="B106" s="22"/>
      <c r="C106" s="27"/>
      <c r="D106" s="27"/>
      <c r="E106" s="27"/>
      <c r="F106" s="27"/>
    </row>
    <row r="107" spans="1:6" ht="24.75" customHeight="1" x14ac:dyDescent="0.25">
      <c r="A107" s="178" t="s">
        <v>126</v>
      </c>
      <c r="B107" s="178"/>
      <c r="C107" s="178"/>
      <c r="D107" s="178"/>
      <c r="E107" s="178"/>
      <c r="F107" s="46"/>
    </row>
    <row r="108" spans="1:6" ht="27" customHeight="1" x14ac:dyDescent="0.25">
      <c r="A108" s="35" t="s">
        <v>117</v>
      </c>
      <c r="B108" s="35" t="s">
        <v>62</v>
      </c>
      <c r="C108" s="35" t="s">
        <v>127</v>
      </c>
      <c r="D108" s="35" t="s">
        <v>128</v>
      </c>
      <c r="E108" s="35" t="s">
        <v>121</v>
      </c>
      <c r="F108" s="49"/>
    </row>
    <row r="109" spans="1:6" s="87" customFormat="1" hidden="1" x14ac:dyDescent="0.25">
      <c r="A109" s="133"/>
      <c r="B109" s="134"/>
      <c r="C109" s="135"/>
      <c r="D109" s="135"/>
      <c r="E109" s="136"/>
      <c r="F109" s="1"/>
    </row>
    <row r="110" spans="1:6" s="87" customFormat="1" x14ac:dyDescent="0.25">
      <c r="A110" s="157">
        <v>43669</v>
      </c>
      <c r="B110" s="158">
        <v>64.459999999999994</v>
      </c>
      <c r="C110" s="159" t="s">
        <v>213</v>
      </c>
      <c r="D110" s="159" t="s">
        <v>176</v>
      </c>
      <c r="E110" s="160" t="s">
        <v>177</v>
      </c>
      <c r="F110" s="1"/>
    </row>
    <row r="111" spans="1:6" s="87" customFormat="1" x14ac:dyDescent="0.25">
      <c r="A111" s="157">
        <v>43671</v>
      </c>
      <c r="B111" s="158">
        <v>71.789999999999992</v>
      </c>
      <c r="C111" s="159" t="s">
        <v>226</v>
      </c>
      <c r="D111" s="159" t="s">
        <v>176</v>
      </c>
      <c r="E111" s="160" t="s">
        <v>177</v>
      </c>
      <c r="F111" s="1"/>
    </row>
    <row r="112" spans="1:6" s="87" customFormat="1" x14ac:dyDescent="0.25">
      <c r="A112" s="157">
        <v>43671</v>
      </c>
      <c r="B112" s="158">
        <v>16.7</v>
      </c>
      <c r="C112" s="159" t="s">
        <v>227</v>
      </c>
      <c r="D112" s="159" t="s">
        <v>176</v>
      </c>
      <c r="E112" s="160" t="s">
        <v>177</v>
      </c>
      <c r="F112" s="1"/>
    </row>
    <row r="113" spans="1:6" s="87" customFormat="1" x14ac:dyDescent="0.25">
      <c r="A113" s="157">
        <v>43672</v>
      </c>
      <c r="B113" s="158">
        <v>21.14</v>
      </c>
      <c r="C113" s="159" t="s">
        <v>228</v>
      </c>
      <c r="D113" s="159" t="s">
        <v>176</v>
      </c>
      <c r="E113" s="160" t="s">
        <v>177</v>
      </c>
      <c r="F113" s="1"/>
    </row>
    <row r="114" spans="1:6" s="87" customFormat="1" x14ac:dyDescent="0.25">
      <c r="A114" s="157">
        <v>43682</v>
      </c>
      <c r="B114" s="158">
        <v>22.9</v>
      </c>
      <c r="C114" s="159" t="s">
        <v>229</v>
      </c>
      <c r="D114" s="159" t="s">
        <v>176</v>
      </c>
      <c r="E114" s="160" t="s">
        <v>177</v>
      </c>
      <c r="F114" s="1"/>
    </row>
    <row r="115" spans="1:6" s="87" customFormat="1" x14ac:dyDescent="0.25">
      <c r="A115" s="157">
        <v>43696</v>
      </c>
      <c r="B115" s="158">
        <v>24.2</v>
      </c>
      <c r="C115" s="159" t="s">
        <v>213</v>
      </c>
      <c r="D115" s="159" t="s">
        <v>176</v>
      </c>
      <c r="E115" s="160" t="s">
        <v>177</v>
      </c>
      <c r="F115" s="1"/>
    </row>
    <row r="116" spans="1:6" s="87" customFormat="1" x14ac:dyDescent="0.25">
      <c r="A116" s="157">
        <v>43707</v>
      </c>
      <c r="B116" s="158">
        <v>11.11</v>
      </c>
      <c r="C116" s="159" t="s">
        <v>213</v>
      </c>
      <c r="D116" s="159" t="s">
        <v>176</v>
      </c>
      <c r="E116" s="160" t="s">
        <v>177</v>
      </c>
      <c r="F116" s="1"/>
    </row>
    <row r="117" spans="1:6" s="87" customFormat="1" x14ac:dyDescent="0.25">
      <c r="A117" s="157">
        <v>43719</v>
      </c>
      <c r="B117" s="158">
        <v>65.89</v>
      </c>
      <c r="C117" s="159" t="s">
        <v>185</v>
      </c>
      <c r="D117" s="159" t="s">
        <v>176</v>
      </c>
      <c r="E117" s="160" t="s">
        <v>177</v>
      </c>
      <c r="F117" s="1"/>
    </row>
    <row r="118" spans="1:6" s="87" customFormat="1" x14ac:dyDescent="0.25">
      <c r="A118" s="157">
        <v>43733</v>
      </c>
      <c r="B118" s="158">
        <v>20.68</v>
      </c>
      <c r="C118" s="159" t="s">
        <v>213</v>
      </c>
      <c r="D118" s="159" t="s">
        <v>176</v>
      </c>
      <c r="E118" s="160" t="s">
        <v>177</v>
      </c>
      <c r="F118" s="1"/>
    </row>
    <row r="119" spans="1:6" s="87" customFormat="1" x14ac:dyDescent="0.25">
      <c r="A119" s="157">
        <v>43756</v>
      </c>
      <c r="B119" s="158">
        <v>22.04</v>
      </c>
      <c r="C119" s="159" t="s">
        <v>230</v>
      </c>
      <c r="D119" s="159" t="s">
        <v>176</v>
      </c>
      <c r="E119" s="160" t="s">
        <v>177</v>
      </c>
      <c r="F119" s="1"/>
    </row>
    <row r="120" spans="1:6" s="87" customFormat="1" x14ac:dyDescent="0.25">
      <c r="A120" s="157">
        <v>43761</v>
      </c>
      <c r="B120" s="158">
        <v>9.3000000000000007</v>
      </c>
      <c r="C120" s="159" t="s">
        <v>213</v>
      </c>
      <c r="D120" s="159" t="s">
        <v>176</v>
      </c>
      <c r="E120" s="160" t="s">
        <v>177</v>
      </c>
      <c r="F120" s="1"/>
    </row>
    <row r="121" spans="1:6" s="87" customFormat="1" x14ac:dyDescent="0.25">
      <c r="A121" s="157">
        <v>43762</v>
      </c>
      <c r="B121" s="158">
        <v>15.59</v>
      </c>
      <c r="C121" s="159" t="s">
        <v>230</v>
      </c>
      <c r="D121" s="159" t="s">
        <v>176</v>
      </c>
      <c r="E121" s="160" t="s">
        <v>177</v>
      </c>
      <c r="F121" s="1"/>
    </row>
    <row r="122" spans="1:6" s="87" customFormat="1" x14ac:dyDescent="0.25">
      <c r="A122" s="157">
        <v>43776</v>
      </c>
      <c r="B122" s="158">
        <v>21.5</v>
      </c>
      <c r="C122" s="159" t="s">
        <v>213</v>
      </c>
      <c r="D122" s="159" t="s">
        <v>176</v>
      </c>
      <c r="E122" s="160" t="s">
        <v>177</v>
      </c>
      <c r="F122" s="1"/>
    </row>
    <row r="123" spans="1:6" s="87" customFormat="1" x14ac:dyDescent="0.25">
      <c r="A123" s="157">
        <v>43804</v>
      </c>
      <c r="B123" s="158">
        <v>38.85</v>
      </c>
      <c r="C123" s="159" t="s">
        <v>222</v>
      </c>
      <c r="D123" s="159" t="s">
        <v>176</v>
      </c>
      <c r="E123" s="160" t="s">
        <v>177</v>
      </c>
      <c r="F123" s="1"/>
    </row>
    <row r="124" spans="1:6" s="87" customFormat="1" x14ac:dyDescent="0.25">
      <c r="A124" s="157"/>
      <c r="B124" s="158"/>
      <c r="C124" s="159"/>
      <c r="D124" s="159"/>
      <c r="E124" s="160"/>
      <c r="F124" s="1"/>
    </row>
    <row r="125" spans="1:6" s="87" customFormat="1" x14ac:dyDescent="0.25">
      <c r="A125" s="157"/>
      <c r="B125" s="158"/>
      <c r="C125" s="159"/>
      <c r="D125" s="159"/>
      <c r="E125" s="160"/>
      <c r="F125" s="1"/>
    </row>
    <row r="126" spans="1:6" s="87" customFormat="1" hidden="1" x14ac:dyDescent="0.25">
      <c r="A126" s="133"/>
      <c r="B126" s="134"/>
      <c r="C126" s="135"/>
      <c r="D126" s="135"/>
      <c r="E126" s="136"/>
      <c r="F126" s="1"/>
    </row>
    <row r="127" spans="1:6" ht="19.5" customHeight="1" x14ac:dyDescent="0.25">
      <c r="A127" s="107" t="s">
        <v>129</v>
      </c>
      <c r="B127" s="108">
        <f>SUM(B109:B126)</f>
        <v>426.15</v>
      </c>
      <c r="C127" s="169" t="str">
        <f>IF(SUBTOTAL(3,B109:B126)=SUBTOTAL(103,B109:B126),'Summary and sign-off N Rosie'!$A$48,'Summary and sign-off N Rosie'!$A$49)</f>
        <v>Check - there are no hidden rows with data</v>
      </c>
      <c r="D127" s="177" t="str">
        <f>IF('Summary and sign-off N Rosie'!F57='Summary and sign-off N Rosie'!F54,'Summary and sign-off N Rosie'!A51,'Summary and sign-off N Rosie'!A50)</f>
        <v>Check - each entry provides sufficient information</v>
      </c>
      <c r="E127" s="177"/>
      <c r="F127" s="46"/>
    </row>
    <row r="128" spans="1:6" ht="10.5" customHeight="1" x14ac:dyDescent="0.25">
      <c r="A128" s="27"/>
      <c r="B128" s="92"/>
      <c r="C128" s="22"/>
      <c r="D128" s="27"/>
      <c r="E128" s="27"/>
      <c r="F128" s="27"/>
    </row>
    <row r="129" spans="1:6" ht="34.5" customHeight="1" x14ac:dyDescent="0.25">
      <c r="A129" s="50" t="s">
        <v>130</v>
      </c>
      <c r="B129" s="93">
        <f>B27+B105+B127</f>
        <v>18040.64</v>
      </c>
      <c r="C129" s="51"/>
      <c r="D129" s="51"/>
      <c r="E129" s="51"/>
      <c r="F129" s="26"/>
    </row>
    <row r="130" spans="1:6" x14ac:dyDescent="0.25">
      <c r="A130" s="27"/>
      <c r="B130" s="22"/>
      <c r="C130" s="27"/>
      <c r="D130" s="27"/>
      <c r="E130" s="27"/>
      <c r="F130" s="27"/>
    </row>
    <row r="131" spans="1:6" x14ac:dyDescent="0.25">
      <c r="A131" s="52" t="s">
        <v>73</v>
      </c>
      <c r="B131" s="25"/>
      <c r="C131" s="26"/>
      <c r="D131" s="26"/>
      <c r="E131" s="26"/>
      <c r="F131" s="27"/>
    </row>
    <row r="132" spans="1:6" ht="12.6" customHeight="1" x14ac:dyDescent="0.25">
      <c r="A132" s="23" t="s">
        <v>131</v>
      </c>
      <c r="B132" s="53"/>
      <c r="C132" s="53"/>
      <c r="D132" s="32"/>
      <c r="E132" s="32"/>
      <c r="F132" s="27"/>
    </row>
    <row r="133" spans="1:6" ht="12.9" customHeight="1" x14ac:dyDescent="0.25">
      <c r="A133" s="31" t="s">
        <v>132</v>
      </c>
      <c r="B133" s="27"/>
      <c r="C133" s="32"/>
      <c r="D133" s="27"/>
      <c r="E133" s="32"/>
      <c r="F133" s="27"/>
    </row>
    <row r="134" spans="1:6" x14ac:dyDescent="0.25">
      <c r="A134" s="31" t="s">
        <v>133</v>
      </c>
      <c r="B134" s="32"/>
      <c r="C134" s="32"/>
      <c r="D134" s="32"/>
      <c r="E134" s="54"/>
      <c r="F134" s="46"/>
    </row>
    <row r="135" spans="1:6" x14ac:dyDescent="0.25">
      <c r="A135" s="23" t="s">
        <v>79</v>
      </c>
      <c r="B135" s="25"/>
      <c r="C135" s="26"/>
      <c r="D135" s="26"/>
      <c r="E135" s="26"/>
      <c r="F135" s="27"/>
    </row>
    <row r="136" spans="1:6" ht="12.9" customHeight="1" x14ac:dyDescent="0.25">
      <c r="A136" s="31" t="s">
        <v>134</v>
      </c>
      <c r="B136" s="27"/>
      <c r="C136" s="32"/>
      <c r="D136" s="27"/>
      <c r="E136" s="32"/>
      <c r="F136" s="27"/>
    </row>
    <row r="137" spans="1:6" x14ac:dyDescent="0.25">
      <c r="A137" s="31" t="s">
        <v>135</v>
      </c>
      <c r="B137" s="32"/>
      <c r="C137" s="32"/>
      <c r="D137" s="32"/>
      <c r="E137" s="54"/>
      <c r="F137" s="46"/>
    </row>
    <row r="138" spans="1:6" x14ac:dyDescent="0.25">
      <c r="A138" s="36" t="s">
        <v>136</v>
      </c>
      <c r="B138" s="36"/>
      <c r="C138" s="36"/>
      <c r="D138" s="36"/>
      <c r="E138" s="54"/>
      <c r="F138" s="46"/>
    </row>
    <row r="139" spans="1:6" x14ac:dyDescent="0.25">
      <c r="A139" s="40"/>
      <c r="B139" s="27"/>
      <c r="C139" s="27"/>
      <c r="D139" s="27"/>
      <c r="E139" s="46"/>
      <c r="F139" s="46"/>
    </row>
    <row r="140" spans="1:6" hidden="1" x14ac:dyDescent="0.25">
      <c r="A140" s="40"/>
      <c r="B140" s="27"/>
      <c r="C140" s="27"/>
      <c r="D140" s="27"/>
      <c r="E140" s="46"/>
      <c r="F140" s="46"/>
    </row>
    <row r="141" spans="1:6" hidden="1" x14ac:dyDescent="0.25"/>
    <row r="142" spans="1:6" hidden="1" x14ac:dyDescent="0.25"/>
    <row r="143" spans="1:6" hidden="1" x14ac:dyDescent="0.25"/>
    <row r="144" spans="1:6" hidden="1" x14ac:dyDescent="0.25"/>
    <row r="145" spans="1:6" ht="12.75" hidden="1" customHeight="1" x14ac:dyDescent="0.25"/>
    <row r="146" spans="1:6" hidden="1" x14ac:dyDescent="0.25"/>
    <row r="147" spans="1:6" hidden="1" x14ac:dyDescent="0.25"/>
    <row r="148" spans="1:6" hidden="1" x14ac:dyDescent="0.25">
      <c r="A148" s="55"/>
      <c r="B148" s="46"/>
      <c r="C148" s="46"/>
      <c r="D148" s="46"/>
      <c r="E148" s="46"/>
      <c r="F148" s="46"/>
    </row>
    <row r="149" spans="1:6" hidden="1" x14ac:dyDescent="0.25">
      <c r="A149" s="55"/>
      <c r="B149" s="46"/>
      <c r="C149" s="46"/>
      <c r="D149" s="46"/>
      <c r="E149" s="46"/>
      <c r="F149" s="46"/>
    </row>
    <row r="150" spans="1:6" hidden="1" x14ac:dyDescent="0.25">
      <c r="A150" s="55"/>
      <c r="B150" s="46"/>
      <c r="C150" s="46"/>
      <c r="D150" s="46"/>
      <c r="E150" s="46"/>
      <c r="F150" s="46"/>
    </row>
    <row r="151" spans="1:6" hidden="1" x14ac:dyDescent="0.25">
      <c r="A151" s="55"/>
      <c r="B151" s="46"/>
      <c r="C151" s="46"/>
      <c r="D151" s="46"/>
      <c r="E151" s="46"/>
      <c r="F151" s="46"/>
    </row>
    <row r="152" spans="1:6" hidden="1" x14ac:dyDescent="0.25">
      <c r="A152" s="55"/>
      <c r="B152" s="46"/>
      <c r="C152" s="46"/>
      <c r="D152" s="46"/>
      <c r="E152" s="46"/>
      <c r="F152" s="46"/>
    </row>
    <row r="153" spans="1:6" hidden="1" x14ac:dyDescent="0.25"/>
    <row r="154" spans="1:6" hidden="1" x14ac:dyDescent="0.25"/>
    <row r="155" spans="1:6" hidden="1" x14ac:dyDescent="0.25"/>
    <row r="156" spans="1:6" hidden="1" x14ac:dyDescent="0.25"/>
    <row r="157" spans="1:6" hidden="1" x14ac:dyDescent="0.25"/>
    <row r="158" spans="1:6" hidden="1" x14ac:dyDescent="0.25"/>
    <row r="159" spans="1:6" hidden="1" x14ac:dyDescent="0.25"/>
    <row r="160" spans="1:6" hidden="1"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sheetData>
  <sheetProtection sheet="1" formatCells="0" formatRows="0" insertColumns="0" insertRows="0" deleteRows="0"/>
  <mergeCells count="15">
    <mergeCell ref="B5:E5"/>
    <mergeCell ref="D127:E127"/>
    <mergeCell ref="A1:E1"/>
    <mergeCell ref="A29:E29"/>
    <mergeCell ref="A107:E107"/>
    <mergeCell ref="B2:E2"/>
    <mergeCell ref="B3:E3"/>
    <mergeCell ref="B4:E4"/>
    <mergeCell ref="A8:E8"/>
    <mergeCell ref="A9:E9"/>
    <mergeCell ref="B6:E6"/>
    <mergeCell ref="D27:E27"/>
    <mergeCell ref="D105:E105"/>
    <mergeCell ref="A10:E10"/>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5 A32:A102 A110:A125">
      <formula1>$B$4</formula1>
      <formula2>$B$5</formula2>
    </dataValidation>
    <dataValidation allowBlank="1" showInputMessage="1" showErrorMessage="1" prompt="Insert additional rows as needed:_x000a_- 'right click' on a row number (left of screen)_x000a_- select 'Insert' (this will insert a row above it)" sqref="A108 A30 A11"/>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1 A103:A104 A12 A26 A109 A126">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 N Rosie'!#REF!</xm:f>
          </x14:formula1>
          <xm:sqref>B31:B104 B12:B26 B109:B126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N Rosie'!#REF!</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N Rosie'!#REF!</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7" sqref="B7:E7"/>
    </sheetView>
  </sheetViews>
  <sheetFormatPr defaultColWidth="0" defaultRowHeight="13.2" zeroHeight="1" x14ac:dyDescent="0.25"/>
  <cols>
    <col min="1" max="1" width="35.6640625" style="16" customWidth="1"/>
    <col min="2" max="2" width="14.33203125" style="16" customWidth="1"/>
    <col min="3" max="3" width="71.44140625" style="16" customWidth="1"/>
    <col min="4" max="4" width="50" style="16" customWidth="1"/>
    <col min="5" max="5" width="21.44140625" style="16" customWidth="1"/>
    <col min="6" max="6" width="39.33203125" style="16" customWidth="1"/>
    <col min="7" max="10" width="9.1093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 N Rosie'!B2:F2</f>
        <v>WorkSafe New Zealand</v>
      </c>
      <c r="C2" s="176"/>
      <c r="D2" s="176"/>
      <c r="E2" s="176"/>
      <c r="F2" s="38"/>
    </row>
    <row r="3" spans="1:6" ht="21" customHeight="1" x14ac:dyDescent="0.25">
      <c r="A3" s="4" t="s">
        <v>110</v>
      </c>
      <c r="B3" s="176" t="str">
        <f>'Summary and sign-off N Rosie'!B3:F3</f>
        <v>Nicole Rosie</v>
      </c>
      <c r="C3" s="176"/>
      <c r="D3" s="176"/>
      <c r="E3" s="176"/>
      <c r="F3" s="38"/>
    </row>
    <row r="4" spans="1:6" ht="21" customHeight="1" x14ac:dyDescent="0.25">
      <c r="A4" s="4" t="s">
        <v>111</v>
      </c>
      <c r="B4" s="176">
        <f>'Summary and sign-off N Rosie'!B4:F4</f>
        <v>43647</v>
      </c>
      <c r="C4" s="176"/>
      <c r="D4" s="176"/>
      <c r="E4" s="176"/>
      <c r="F4" s="38"/>
    </row>
    <row r="5" spans="1:6" ht="21" customHeight="1" x14ac:dyDescent="0.25">
      <c r="A5" s="4" t="s">
        <v>112</v>
      </c>
      <c r="B5" s="176">
        <f>'Summary and sign-off N Rosie'!B5:F5</f>
        <v>44012</v>
      </c>
      <c r="C5" s="176"/>
      <c r="D5" s="176"/>
      <c r="E5" s="176"/>
      <c r="F5" s="38"/>
    </row>
    <row r="6" spans="1:6" ht="21" customHeight="1" x14ac:dyDescent="0.25">
      <c r="A6" s="4" t="s">
        <v>113</v>
      </c>
      <c r="B6" s="171" t="s">
        <v>80</v>
      </c>
      <c r="C6" s="171"/>
      <c r="D6" s="171"/>
      <c r="E6" s="171"/>
      <c r="F6" s="38"/>
    </row>
    <row r="7" spans="1:6" ht="21" customHeight="1" x14ac:dyDescent="0.25">
      <c r="A7" s="4" t="s">
        <v>56</v>
      </c>
      <c r="B7" s="171" t="s">
        <v>83</v>
      </c>
      <c r="C7" s="171"/>
      <c r="D7" s="171"/>
      <c r="E7" s="171"/>
      <c r="F7" s="38"/>
    </row>
    <row r="8" spans="1:6" ht="35.25" customHeight="1" x14ac:dyDescent="0.3">
      <c r="A8" s="186" t="s">
        <v>137</v>
      </c>
      <c r="B8" s="186"/>
      <c r="C8" s="187"/>
      <c r="D8" s="187"/>
      <c r="E8" s="187"/>
      <c r="F8" s="42"/>
    </row>
    <row r="9" spans="1:6" ht="35.25" customHeight="1" x14ac:dyDescent="0.3">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v>43697</v>
      </c>
      <c r="B12" s="158">
        <v>9.3000000000000007</v>
      </c>
      <c r="C12" s="162" t="s">
        <v>231</v>
      </c>
      <c r="D12" s="162" t="s">
        <v>232</v>
      </c>
      <c r="E12" s="163" t="s">
        <v>177</v>
      </c>
      <c r="F12" s="2"/>
    </row>
    <row r="13" spans="1:6" s="87" customFormat="1" x14ac:dyDescent="0.25">
      <c r="A13" s="157">
        <v>43774</v>
      </c>
      <c r="B13" s="158">
        <v>25.84</v>
      </c>
      <c r="C13" s="162" t="s">
        <v>233</v>
      </c>
      <c r="D13" s="162" t="s">
        <v>234</v>
      </c>
      <c r="E13" s="163" t="s">
        <v>177</v>
      </c>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35.14</v>
      </c>
      <c r="C25" s="106" t="str">
        <f>IF(SUBTOTAL(3,B11:B24)=SUBTOTAL(103,B11:B24),'Summary and sign-off N Rosie'!$A$48,'Summary and sign-off N Rosie'!$A$49)</f>
        <v>Check - there are no hidden rows with data</v>
      </c>
      <c r="D25" s="177" t="str">
        <f>IF('Summary and sign-off N Rosie'!F58='Summary and sign-off N Rosie'!F54,'Summary and sign-off N Rosie'!A51,'Summary and sign-off N Rosie'!A50)</f>
        <v>Check - each entry provides sufficient information</v>
      </c>
      <c r="E25" s="177"/>
      <c r="F25" s="2"/>
    </row>
    <row r="26" spans="1:6" x14ac:dyDescent="0.25">
      <c r="A26" s="21"/>
      <c r="B26" s="20"/>
      <c r="C26" s="20"/>
      <c r="D26" s="20"/>
      <c r="E26" s="20"/>
      <c r="F26" s="38"/>
    </row>
    <row r="27" spans="1:6" x14ac:dyDescent="0.25">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x14ac:dyDescent="0.25">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hidden="1"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14:formula1>
            <xm:f>'Summary and sign-off N Rosie'!#REF!</xm:f>
          </x14:formula1>
          <xm:sqref>B11:B24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 N Rosie'!#REF!</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 N Rosie'!#REF!</xm:f>
          </x14:formula1>
          <xm:sqref>B6:E6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12165527-d881-4234-97f9-ee139a3f0c31"/>
    <ds:schemaRef ds:uri="http://www.w3.org/XML/1998/namespace"/>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P Parkes</vt:lpstr>
      <vt:lpstr>Travel P Parkes</vt:lpstr>
      <vt:lpstr>Hospitality P Parkes</vt:lpstr>
      <vt:lpstr>All other expenses P Parkes</vt:lpstr>
      <vt:lpstr>Gifts and benefits P Parkes</vt:lpstr>
      <vt:lpstr>Summary and sign-off N Rosie</vt:lpstr>
      <vt:lpstr>Travel N Rosie</vt:lpstr>
      <vt:lpstr>Hospitality N Rosie</vt:lpstr>
      <vt:lpstr>All other expenses N Rosie</vt:lpstr>
      <vt:lpstr>Gifts and benefits N Rosie</vt:lpstr>
      <vt:lpstr>'All other expenses N Rosie'!Print_Area</vt:lpstr>
      <vt:lpstr>'All other expenses P Parkes'!Print_Area</vt:lpstr>
      <vt:lpstr>'Gifts and benefits N Rosie'!Print_Area</vt:lpstr>
      <vt:lpstr>'Gifts and benefits P Parkes'!Print_Area</vt:lpstr>
      <vt:lpstr>'Guidance for agencies'!Print_Area</vt:lpstr>
      <vt:lpstr>'Hospitality N Rosie'!Print_Area</vt:lpstr>
      <vt:lpstr>'Hospitality P Parkes'!Print_Area</vt:lpstr>
      <vt:lpstr>'Summary and sign-off N Rosie'!Print_Area</vt:lpstr>
      <vt:lpstr>'Summary and sign-off P Parkes'!Print_Area</vt:lpstr>
      <vt:lpstr>'Travel N Rosie'!Print_Area</vt:lpstr>
      <vt:lpstr>'Travel P Parkes'!Print_Area</vt:lpstr>
    </vt:vector>
  </TitlesOfParts>
  <Company>SSC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WorkSafe New Zealand</dc:creator>
  <dc:description>Version 7 - for review by SIT - ready 2/10/18</dc:description>
  <cp:lastModifiedBy>Myrah Walters</cp:lastModifiedBy>
  <cp:revision/>
  <cp:lastPrinted>2020-07-29T04:20:23Z</cp:lastPrinted>
  <dcterms:created xsi:type="dcterms:W3CDTF">2010-10-17T20:59:02Z</dcterms:created>
  <dcterms:modified xsi:type="dcterms:W3CDTF">2020-07-30T23:53:38Z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